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4265" yWindow="65521" windowWidth="14520" windowHeight="12825" tabRatio="244" activeTab="0"/>
  </bookViews>
  <sheets>
    <sheet name="ARBEITSZ" sheetId="1" r:id="rId1"/>
    <sheet name="Pausenberechnung" sheetId="2" r:id="rId2"/>
  </sheets>
  <definedNames>
    <definedName name="AnzahlTage">'ARBEITSZ'!#REF!</definedName>
    <definedName name="_xlnm.Print_Area" localSheetId="0">'ARBEITSZ'!$A$1:$AI$80</definedName>
    <definedName name="Monat">'ARBEITSZ'!$AL$34:$AM$45</definedName>
    <definedName name="Monatslänge">'ARBEITSZ'!$AP$33:$AR$44</definedName>
    <definedName name="Monatsname">'ARBEITSZ'!$AP$33:$AQ$44</definedName>
    <definedName name="Wochentag">'ARBEITSZ'!$AM$34:$AN$45</definedName>
  </definedNames>
  <calcPr calcId="162913"/>
</workbook>
</file>

<file path=xl/sharedStrings.xml><?xml version="1.0" encoding="utf-8"?>
<sst xmlns="http://schemas.openxmlformats.org/spreadsheetml/2006/main" count="97" uniqueCount="75">
  <si>
    <t>Antahl der Tage</t>
  </si>
  <si>
    <t>(Monat)</t>
  </si>
  <si>
    <t>(Jahr)</t>
  </si>
  <si>
    <t>Zahl des Monats:</t>
  </si>
  <si>
    <t>Zahl des Monats-</t>
  </si>
  <si>
    <t>Arbeitszeit</t>
  </si>
  <si>
    <t>anfangs:</t>
  </si>
  <si>
    <t>Wochentag:</t>
  </si>
  <si>
    <t>Beginn</t>
  </si>
  <si>
    <t>Ende</t>
  </si>
  <si>
    <t>Std.</t>
  </si>
  <si>
    <t>Min.</t>
  </si>
  <si>
    <t>in Minuten</t>
  </si>
  <si>
    <t>v.H.</t>
  </si>
  <si>
    <t>Stunden:</t>
  </si>
  <si>
    <t>Minuten:</t>
  </si>
  <si>
    <t>regelm.: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</si>
  <si>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</si>
  <si>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</si>
  <si>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</si>
  <si>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</si>
  <si>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</si>
  <si>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</si>
  <si>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</si>
  <si>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</si>
  <si>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</si>
  <si>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</si>
  <si>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</si>
  <si>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</si>
  <si>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</si>
  <si>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</si>
  <si>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</si>
  <si>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</si>
  <si>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</si>
  <si>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 xml:space="preserve">Ist-Stunden / Monat:  </t>
  </si>
  <si>
    <t>vertragliche WoArbeitszeit:</t>
  </si>
  <si>
    <t>im lfd. Monat</t>
  </si>
  <si>
    <t>Pausen</t>
  </si>
  <si>
    <t>in Min.</t>
  </si>
  <si>
    <t>Summe ohne</t>
  </si>
  <si>
    <t>Unter-
brechung</t>
  </si>
  <si>
    <t>anrechenbare</t>
  </si>
  <si>
    <t>Unterbr.</t>
  </si>
  <si>
    <t>tatsächliche Arbeitszeit</t>
  </si>
  <si>
    <t>Tag</t>
  </si>
  <si>
    <t>vereinbarter Monatsdurchschnitt in Std.:</t>
  </si>
  <si>
    <t xml:space="preserve">Monats-Soll: </t>
  </si>
  <si>
    <t>anrechenbare
Arbeitszeit</t>
  </si>
  <si>
    <t xml:space="preserve">(Datum, Unterschrift der Vertreterin/
 des Vertreters der Dienststelle) </t>
  </si>
  <si>
    <t xml:space="preserve">(Datum, Unterschrift der Mitarbeiterin/
 des Mitarbeiters) </t>
  </si>
  <si>
    <t>Mindestlohn:</t>
  </si>
  <si>
    <r>
      <t>Beginn</t>
    </r>
    <r>
      <rPr>
        <vertAlign val="superscript"/>
        <sz val="9"/>
        <rFont val="Tahoma"/>
        <family val="2"/>
      </rPr>
      <t>1)</t>
    </r>
  </si>
  <si>
    <r>
      <t>Ende</t>
    </r>
    <r>
      <rPr>
        <vertAlign val="superscript"/>
        <sz val="9"/>
        <rFont val="Tahoma"/>
        <family val="2"/>
      </rPr>
      <t>1)</t>
    </r>
  </si>
  <si>
    <r>
      <t>A u f b e w a h r u n g s z e i t:   m i n d e s t e n s  2  J a h r e</t>
    </r>
    <r>
      <rPr>
        <vertAlign val="superscript"/>
        <sz val="9"/>
        <rFont val="Tahoma"/>
        <family val="2"/>
      </rPr>
      <t>3)</t>
    </r>
  </si>
  <si>
    <r>
      <rPr>
        <vertAlign val="superscript"/>
        <sz val="9"/>
        <rFont val="Tahoma"/>
        <family val="2"/>
      </rPr>
      <t>3)</t>
    </r>
    <r>
      <rPr>
        <i/>
        <sz val="8"/>
        <rFont val="Tahoma"/>
        <family val="2"/>
      </rPr>
      <t xml:space="preserve"> bei geringfügiger Beschäftigung i.S.d. § 8 Abs. 1 SGB IV</t>
    </r>
  </si>
  <si>
    <r>
      <t>Std.</t>
    </r>
    <r>
      <rPr>
        <vertAlign val="superscript"/>
        <sz val="8"/>
        <rFont val="Tahoma"/>
        <family val="2"/>
      </rPr>
      <t>1)</t>
    </r>
  </si>
  <si>
    <r>
      <t>Pausen</t>
    </r>
    <r>
      <rPr>
        <vertAlign val="superscript"/>
        <sz val="9"/>
        <rFont val="Tahoma"/>
        <family val="2"/>
      </rPr>
      <t>2)</t>
    </r>
  </si>
  <si>
    <t>Anstellungsträger:</t>
  </si>
  <si>
    <t xml:space="preserve">Name, Vorname: </t>
  </si>
  <si>
    <t xml:space="preserve">Vertretung für (Name, Vorname): </t>
  </si>
  <si>
    <t xml:space="preserve">Grund der Vertretung: </t>
  </si>
  <si>
    <t xml:space="preserve">Art/Ort der Vertretung: </t>
  </si>
  <si>
    <t>Arbeitszeitaufzeichnung</t>
  </si>
  <si>
    <t>Vom Kirchenamt auszufüllen:</t>
  </si>
  <si>
    <t>Personalnummer:</t>
  </si>
  <si>
    <t>Eingabemonat:</t>
  </si>
  <si>
    <t>Maske(n):</t>
  </si>
  <si>
    <t>Eingabe erfasst am:</t>
  </si>
  <si>
    <t>Kostenstelle</t>
  </si>
  <si>
    <t>DA</t>
  </si>
  <si>
    <t>Stundenanteil</t>
  </si>
  <si>
    <t>Die Arbeitszeitaufzeichnung</t>
  </si>
  <si>
    <t>im Kirchenamt Celle einreichen.</t>
  </si>
  <si>
    <r>
      <rPr>
        <sz val="13"/>
        <rFont val="Times New Roman"/>
        <family val="1"/>
      </rPr>
      <t>bitte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bis zum 10. des Folgemonats</t>
    </r>
  </si>
  <si>
    <t>Pause/Unterbrechung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</si>
</sst>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00"/>
    <numFmt numFmtId="176" formatCode="0.000"/>
  </numFmts>
  <fonts count="33"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.5"/>
      <color indexed="12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vertAlign val="superscript"/>
      <sz val="9"/>
      <name val="Tahoma"/>
      <family val="2"/>
    </font>
    <font>
      <i/>
      <sz val="11"/>
      <name val="Tahoma"/>
      <family val="2"/>
    </font>
    <font>
      <vertAlign val="superscript"/>
      <sz val="8"/>
      <name val="Tahoma"/>
      <family val="2"/>
    </font>
    <font>
      <b/>
      <u val="single"/>
      <sz val="16"/>
      <name val="Tahoma"/>
      <family val="2"/>
    </font>
    <font>
      <b/>
      <u val="single"/>
      <sz val="10"/>
      <name val="Tahoma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15"/>
      <name val="MS Sans Serif"/>
      <family val="2"/>
    </font>
    <font>
      <b/>
      <i/>
      <sz val="9"/>
      <color rgb="FF0033CC"/>
      <name val="Tahoma"/>
      <family val="2"/>
    </font>
    <font>
      <b/>
      <sz val="11"/>
      <color rgb="FFC00000"/>
      <name val="Tahoma"/>
      <family val="2"/>
    </font>
    <font>
      <b/>
      <sz val="11"/>
      <color rgb="FF0033CC"/>
      <name val="Tahoma"/>
      <family val="2"/>
    </font>
    <font>
      <b/>
      <i/>
      <sz val="10"/>
      <color rgb="FF0033CC"/>
      <name val="Tahoma"/>
      <family val="2"/>
    </font>
    <font>
      <b/>
      <i/>
      <sz val="8"/>
      <color rgb="FFC00000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10"/>
      <color theme="1"/>
      <name val="MS Sans Serif"/>
      <family val="2"/>
      <scheme val="minor"/>
    </font>
    <font>
      <u val="single"/>
      <sz val="8"/>
      <color theme="1"/>
      <name val="Tahoma"/>
      <family val="2"/>
    </font>
    <font>
      <b/>
      <sz val="8"/>
      <color theme="1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dotted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ck"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/>
      <top style="thin"/>
      <bottom style="thin"/>
    </border>
    <border>
      <left/>
      <right/>
      <top style="medium"/>
      <bottom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1" fontId="2" fillId="2" borderId="0" xfId="0" applyNumberFormat="1" applyFont="1" applyFill="1" applyAlignment="1" applyProtection="1">
      <alignment horizontal="left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1" fontId="3" fillId="2" borderId="0" xfId="0" applyNumberFormat="1" applyFont="1" applyFill="1" applyProtection="1">
      <protection hidden="1"/>
    </xf>
    <xf numFmtId="1" fontId="3" fillId="3" borderId="0" xfId="0" applyNumberFormat="1" applyFont="1" applyFill="1" applyAlignment="1" applyProtection="1">
      <alignment horizontal="center"/>
      <protection hidden="1"/>
    </xf>
    <xf numFmtId="0" fontId="3" fillId="3" borderId="1" xfId="0" applyNumberFormat="1" applyFont="1" applyFill="1" applyBorder="1" applyProtection="1">
      <protection hidden="1"/>
    </xf>
    <xf numFmtId="1" fontId="3" fillId="3" borderId="0" xfId="0" applyNumberFormat="1" applyFont="1" applyFill="1" applyProtection="1">
      <protection hidden="1"/>
    </xf>
    <xf numFmtId="1" fontId="3" fillId="3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horizontal="right"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 vertical="top"/>
      <protection hidden="1"/>
    </xf>
    <xf numFmtId="1" fontId="2" fillId="0" borderId="0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1" fontId="3" fillId="3" borderId="1" xfId="0" applyNumberFormat="1" applyFont="1" applyFill="1" applyBorder="1" applyProtection="1">
      <protection hidden="1"/>
    </xf>
    <xf numFmtId="1" fontId="2" fillId="2" borderId="0" xfId="0" applyNumberFormat="1" applyFont="1" applyFill="1" applyAlignment="1" applyProtection="1">
      <alignment horizontal="left" vertical="top"/>
      <protection hidden="1"/>
    </xf>
    <xf numFmtId="1" fontId="5" fillId="2" borderId="0" xfId="0" applyNumberFormat="1" applyFont="1" applyFill="1" applyAlignment="1" applyProtection="1">
      <alignment horizontal="center" vertical="top"/>
      <protection hidden="1"/>
    </xf>
    <xf numFmtId="1" fontId="2" fillId="0" borderId="0" xfId="0" applyNumberFormat="1" applyFont="1" applyAlignment="1" applyProtection="1">
      <alignment horizontal="centerContinuous" vertical="top"/>
      <protection hidden="1"/>
    </xf>
    <xf numFmtId="1" fontId="7" fillId="0" borderId="0" xfId="0" applyNumberFormat="1" applyFont="1" applyAlignment="1" applyProtection="1" quotePrefix="1">
      <alignment horizontal="centerContinuous" vertical="top"/>
      <protection hidden="1"/>
    </xf>
    <xf numFmtId="1" fontId="3" fillId="2" borderId="0" xfId="0" applyNumberFormat="1" applyFont="1" applyFill="1" applyAlignment="1" applyProtection="1">
      <alignment horizontal="centerContinuous"/>
      <protection hidden="1"/>
    </xf>
    <xf numFmtId="1" fontId="5" fillId="0" borderId="0" xfId="0" applyNumberFormat="1" applyFont="1" applyBorder="1" applyProtection="1">
      <protection hidden="1"/>
    </xf>
    <xf numFmtId="1" fontId="2" fillId="0" borderId="2" xfId="0" applyNumberFormat="1" applyFont="1" applyBorder="1" applyProtection="1">
      <protection hidden="1"/>
    </xf>
    <xf numFmtId="1" fontId="2" fillId="2" borderId="0" xfId="0" applyNumberFormat="1" applyFont="1" applyFill="1" applyBorder="1" applyAlignment="1" applyProtection="1" quotePrefix="1">
      <alignment horizontal="left" vertical="top"/>
      <protection hidden="1"/>
    </xf>
    <xf numFmtId="1" fontId="2" fillId="2" borderId="0" xfId="0" applyNumberFormat="1" applyFont="1" applyFill="1" applyBorder="1" applyAlignment="1" applyProtection="1">
      <alignment horizontal="center" vertical="top"/>
      <protection hidden="1"/>
    </xf>
    <xf numFmtId="1" fontId="2" fillId="0" borderId="3" xfId="0" applyNumberFormat="1" applyFont="1" applyBorder="1" applyProtection="1">
      <protection hidden="1"/>
    </xf>
    <xf numFmtId="1" fontId="2" fillId="2" borderId="3" xfId="0" applyNumberFormat="1" applyFont="1" applyFill="1" applyBorder="1" applyProtection="1">
      <protection hidden="1"/>
    </xf>
    <xf numFmtId="1" fontId="2" fillId="0" borderId="2" xfId="0" applyNumberFormat="1" applyFont="1" applyBorder="1" applyAlignment="1" applyProtection="1">
      <alignment horizontal="centerContinuous"/>
      <protection hidden="1"/>
    </xf>
    <xf numFmtId="1" fontId="2" fillId="0" borderId="4" xfId="0" applyNumberFormat="1" applyFont="1" applyBorder="1" applyAlignment="1" applyProtection="1">
      <alignment horizontal="centerContinuous"/>
      <protection hidden="1"/>
    </xf>
    <xf numFmtId="1" fontId="2" fillId="0" borderId="0" xfId="0" applyNumberFormat="1" applyFont="1" applyFill="1" applyBorder="1" applyAlignment="1" applyProtection="1">
      <alignment horizontal="centerContinuous"/>
      <protection hidden="1"/>
    </xf>
    <xf numFmtId="1" fontId="2" fillId="2" borderId="0" xfId="0" applyNumberFormat="1" applyFont="1" applyFill="1" applyBorder="1" applyAlignment="1" applyProtection="1">
      <alignment horizontal="centerContinuous"/>
      <protection hidden="1"/>
    </xf>
    <xf numFmtId="1" fontId="2" fillId="0" borderId="0" xfId="0" applyNumberFormat="1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1" fontId="2" fillId="3" borderId="0" xfId="0" applyNumberFormat="1" applyFont="1" applyFill="1" applyAlignment="1" applyProtection="1">
      <alignment horizontal="left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Protection="1">
      <protection hidden="1"/>
    </xf>
    <xf numFmtId="1" fontId="2" fillId="0" borderId="5" xfId="0" applyNumberFormat="1" applyFont="1" applyBorder="1" applyAlignment="1" applyProtection="1">
      <alignment horizontal="centerContinuous" vertical="top"/>
      <protection hidden="1"/>
    </xf>
    <xf numFmtId="1" fontId="2" fillId="2" borderId="0" xfId="0" applyNumberFormat="1" applyFont="1" applyFill="1" applyBorder="1" applyAlignment="1" applyProtection="1">
      <alignment horizontal="centerContinuous" vertical="top"/>
      <protection hidden="1"/>
    </xf>
    <xf numFmtId="1" fontId="2" fillId="0" borderId="0" xfId="0" applyNumberFormat="1" applyFont="1" applyBorder="1" applyAlignment="1" applyProtection="1">
      <alignment horizontal="centerContinuous" vertical="top"/>
      <protection hidden="1"/>
    </xf>
    <xf numFmtId="1" fontId="2" fillId="2" borderId="0" xfId="0" applyNumberFormat="1" applyFont="1" applyFill="1" applyAlignment="1" applyProtection="1">
      <alignment vertical="top"/>
      <protection hidden="1"/>
    </xf>
    <xf numFmtId="1" fontId="2" fillId="0" borderId="0" xfId="0" applyNumberFormat="1" applyFont="1" applyFill="1" applyBorder="1" applyAlignment="1" applyProtection="1">
      <alignment horizontal="centerContinuous" vertical="top"/>
      <protection hidden="1"/>
    </xf>
    <xf numFmtId="1" fontId="2" fillId="0" borderId="0" xfId="0" applyNumberFormat="1" applyFont="1" applyFill="1" applyBorder="1" applyAlignment="1" applyProtection="1">
      <alignment horizontal="centerContinuous" vertical="top" wrapText="1"/>
      <protection hidden="1"/>
    </xf>
    <xf numFmtId="1" fontId="2" fillId="0" borderId="5" xfId="0" applyNumberFormat="1" applyFont="1" applyBorder="1" applyAlignment="1" applyProtection="1">
      <alignment vertical="top"/>
      <protection hidden="1"/>
    </xf>
    <xf numFmtId="1" fontId="2" fillId="0" borderId="0" xfId="0" applyNumberFormat="1" applyFont="1" applyAlignment="1" applyProtection="1">
      <alignment vertical="top"/>
      <protection hidden="1"/>
    </xf>
    <xf numFmtId="1" fontId="2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Fill="1" applyBorder="1" applyAlignment="1" applyProtection="1">
      <alignment horizontal="right" vertical="top"/>
      <protection hidden="1"/>
    </xf>
    <xf numFmtId="1" fontId="2" fillId="2" borderId="6" xfId="0" applyNumberFormat="1" applyFont="1" applyFill="1" applyBorder="1" applyAlignment="1" applyProtection="1">
      <alignment horizontal="left"/>
      <protection hidden="1"/>
    </xf>
    <xf numFmtId="1" fontId="2" fillId="2" borderId="6" xfId="0" applyNumberFormat="1" applyFont="1" applyFill="1" applyBorder="1" applyAlignment="1" applyProtection="1">
      <alignment horizontal="center"/>
      <protection hidden="1"/>
    </xf>
    <xf numFmtId="1" fontId="2" fillId="2" borderId="5" xfId="0" applyNumberFormat="1" applyFont="1" applyFill="1" applyBorder="1" applyAlignment="1" applyProtection="1">
      <alignment vertical="top"/>
      <protection hidden="1"/>
    </xf>
    <xf numFmtId="1" fontId="2" fillId="2" borderId="7" xfId="0" applyNumberFormat="1" applyFont="1" applyFill="1" applyBorder="1" applyAlignment="1" applyProtection="1">
      <alignment horizontal="center"/>
      <protection hidden="1"/>
    </xf>
    <xf numFmtId="1" fontId="2" fillId="0" borderId="5" xfId="0" applyNumberFormat="1" applyFont="1" applyBorder="1" applyAlignment="1" applyProtection="1">
      <alignment vertical="center"/>
      <protection hidden="1"/>
    </xf>
    <xf numFmtId="1" fontId="2" fillId="0" borderId="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2" borderId="5" xfId="0" applyNumberFormat="1" applyFont="1" applyFill="1" applyBorder="1" applyAlignment="1" applyProtection="1" quotePrefix="1">
      <alignment horizontal="left" vertical="top"/>
      <protection hidden="1"/>
    </xf>
    <xf numFmtId="1" fontId="2" fillId="2" borderId="8" xfId="0" applyNumberFormat="1" applyFont="1" applyFill="1" applyBorder="1" applyAlignment="1" applyProtection="1">
      <alignment horizontal="left" vertical="top"/>
      <protection hidden="1"/>
    </xf>
    <xf numFmtId="1" fontId="2" fillId="0" borderId="0" xfId="0" applyNumberFormat="1" applyFont="1" applyFill="1" applyBorder="1" applyAlignment="1" applyProtection="1">
      <alignment horizontal="left" vertical="top"/>
      <protection hidden="1"/>
    </xf>
    <xf numFmtId="1" fontId="2" fillId="0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" fontId="2" fillId="2" borderId="8" xfId="0" applyNumberFormat="1" applyFont="1" applyFill="1" applyBorder="1" applyAlignment="1" applyProtection="1">
      <alignment horizontal="center" vertical="top"/>
      <protection hidden="1"/>
    </xf>
    <xf numFmtId="1" fontId="2" fillId="0" borderId="8" xfId="0" applyNumberFormat="1" applyFont="1" applyBorder="1" applyAlignment="1" applyProtection="1">
      <alignment horizontal="centerContinuous" vertical="top"/>
      <protection hidden="1"/>
    </xf>
    <xf numFmtId="1" fontId="2" fillId="0" borderId="0" xfId="0" applyNumberFormat="1" applyFont="1" applyFill="1" applyBorder="1" applyAlignment="1" applyProtection="1">
      <alignment horizontal="center" vertical="top"/>
      <protection hidden="1"/>
    </xf>
    <xf numFmtId="1" fontId="3" fillId="0" borderId="0" xfId="0" applyNumberFormat="1" applyFont="1" applyFill="1" applyBorder="1" applyProtection="1">
      <protection hidden="1"/>
    </xf>
    <xf numFmtId="1" fontId="2" fillId="3" borderId="0" xfId="0" applyNumberFormat="1" applyFont="1" applyFill="1" applyAlignment="1" applyProtection="1">
      <alignment horizontal="left" vertical="top"/>
      <protection hidden="1"/>
    </xf>
    <xf numFmtId="1" fontId="2" fillId="3" borderId="0" xfId="0" applyNumberFormat="1" applyFont="1" applyFill="1" applyAlignment="1" applyProtection="1">
      <alignment horizontal="center" vertical="top"/>
      <protection hidden="1"/>
    </xf>
    <xf numFmtId="1" fontId="2" fillId="3" borderId="0" xfId="0" applyNumberFormat="1" applyFont="1" applyFill="1" applyAlignment="1" applyProtection="1">
      <alignment vertical="top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 quotePrefix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 quotePrefix="1">
      <alignment horizontal="left"/>
      <protection hidden="1"/>
    </xf>
    <xf numFmtId="1" fontId="2" fillId="3" borderId="0" xfId="0" applyNumberFormat="1" applyFont="1" applyFill="1" applyAlignment="1" applyProtection="1">
      <alignment horizontal="left" vertical="center"/>
      <protection hidden="1"/>
    </xf>
    <xf numFmtId="1" fontId="2" fillId="3" borderId="0" xfId="0" applyNumberFormat="1" applyFont="1" applyFill="1" applyAlignment="1" applyProtection="1">
      <alignment horizontal="center" vertical="center"/>
      <protection hidden="1"/>
    </xf>
    <xf numFmtId="1" fontId="2" fillId="3" borderId="0" xfId="0" applyNumberFormat="1" applyFont="1" applyFill="1" applyAlignment="1" applyProtection="1">
      <alignment vertical="center"/>
      <protection hidden="1"/>
    </xf>
    <xf numFmtId="1" fontId="2" fillId="0" borderId="12" xfId="0" applyNumberFormat="1" applyFont="1" applyBorder="1" applyAlignment="1" applyProtection="1">
      <alignment vertical="center"/>
      <protection hidden="1"/>
    </xf>
    <xf numFmtId="1" fontId="2" fillId="2" borderId="7" xfId="0" applyNumberFormat="1" applyFont="1" applyFill="1" applyBorder="1" applyAlignment="1" applyProtection="1">
      <alignment horizontal="center" vertical="center"/>
      <protection hidden="1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 quotePrefix="1">
      <alignment horizontal="left"/>
      <protection hidden="1"/>
    </xf>
    <xf numFmtId="0" fontId="3" fillId="3" borderId="7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20" fontId="3" fillId="3" borderId="0" xfId="0" applyNumberFormat="1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Border="1" applyProtection="1">
      <protection hidden="1"/>
    </xf>
    <xf numFmtId="1" fontId="3" fillId="2" borderId="2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1" fontId="2" fillId="0" borderId="2" xfId="0" applyNumberFormat="1" applyFont="1" applyBorder="1" applyAlignment="1" applyProtection="1">
      <alignment vertical="center"/>
      <protection hidden="1"/>
    </xf>
    <xf numFmtId="1" fontId="2" fillId="2" borderId="7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horizontal="right"/>
      <protection hidden="1"/>
    </xf>
    <xf numFmtId="1" fontId="3" fillId="2" borderId="14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75" fontId="3" fillId="0" borderId="0" xfId="0" applyNumberFormat="1" applyFont="1" applyFill="1" applyBorder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1" xfId="0" applyFont="1" applyFill="1" applyBorder="1" applyProtection="1">
      <protection hidden="1"/>
    </xf>
    <xf numFmtId="1" fontId="3" fillId="5" borderId="0" xfId="0" applyNumberFormat="1" applyFont="1" applyFill="1" applyAlignment="1" applyProtection="1">
      <alignment horizontal="left"/>
      <protection hidden="1"/>
    </xf>
    <xf numFmtId="1" fontId="3" fillId="5" borderId="0" xfId="0" applyNumberFormat="1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1" fontId="3" fillId="5" borderId="7" xfId="0" applyNumberFormat="1" applyFont="1" applyFill="1" applyBorder="1" applyAlignment="1" applyProtection="1">
      <alignment horizontal="left"/>
      <protection hidden="1"/>
    </xf>
    <xf numFmtId="1" fontId="3" fillId="5" borderId="7" xfId="0" applyNumberFormat="1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1" fontId="5" fillId="4" borderId="7" xfId="0" applyNumberFormat="1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0" fontId="3" fillId="4" borderId="1" xfId="0" applyNumberFormat="1" applyFont="1" applyFill="1" applyBorder="1" applyAlignment="1" applyProtection="1">
      <alignment horizontal="center"/>
      <protection hidden="1"/>
    </xf>
    <xf numFmtId="1" fontId="3" fillId="0" borderId="7" xfId="0" applyNumberFormat="1" applyFont="1" applyBorder="1" applyProtection="1">
      <protection hidden="1"/>
    </xf>
    <xf numFmtId="20" fontId="2" fillId="0" borderId="5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Border="1" applyProtection="1">
      <protection hidden="1"/>
    </xf>
    <xf numFmtId="1" fontId="3" fillId="0" borderId="8" xfId="0" applyNumberFormat="1" applyFont="1" applyBorder="1" applyProtection="1">
      <protection hidden="1"/>
    </xf>
    <xf numFmtId="1" fontId="3" fillId="0" borderId="5" xfId="0" applyNumberFormat="1" applyFont="1" applyBorder="1" applyProtection="1"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Alignment="1" applyProtection="1" quotePrefix="1">
      <alignment horizontal="center"/>
      <protection hidden="1"/>
    </xf>
    <xf numFmtId="1" fontId="3" fillId="0" borderId="8" xfId="0" applyNumberFormat="1" applyFont="1" applyFill="1" applyBorder="1" applyProtection="1">
      <protection hidden="1"/>
    </xf>
    <xf numFmtId="1" fontId="3" fillId="4" borderId="0" xfId="0" applyNumberFormat="1" applyFont="1" applyFill="1" applyAlignment="1" applyProtection="1">
      <alignment horizontal="center" vertical="top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2" borderId="15" xfId="0" applyNumberFormat="1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" fontId="3" fillId="2" borderId="3" xfId="0" applyNumberFormat="1" applyFont="1" applyFill="1" applyBorder="1" applyAlignment="1" applyProtection="1">
      <alignment horizontal="right"/>
      <protection hidden="1"/>
    </xf>
    <xf numFmtId="1" fontId="10" fillId="0" borderId="0" xfId="0" applyNumberFormat="1" applyFont="1" applyBorder="1" applyAlignment="1" applyProtection="1" quotePrefix="1">
      <alignment vertical="top"/>
      <protection hidden="1"/>
    </xf>
    <xf numFmtId="1" fontId="2" fillId="0" borderId="12" xfId="0" applyNumberFormat="1" applyFont="1" applyBorder="1" applyProtection="1">
      <protection hidden="1"/>
    </xf>
    <xf numFmtId="1" fontId="3" fillId="0" borderId="15" xfId="0" applyNumberFormat="1" applyFont="1" applyBorder="1" applyProtection="1">
      <protection hidden="1"/>
    </xf>
    <xf numFmtId="1" fontId="3" fillId="2" borderId="12" xfId="0" applyNumberFormat="1" applyFont="1" applyFill="1" applyBorder="1" applyAlignment="1" applyProtection="1">
      <alignment horizontal="right"/>
      <protection hidden="1"/>
    </xf>
    <xf numFmtId="1" fontId="3" fillId="0" borderId="3" xfId="0" applyNumberFormat="1" applyFont="1" applyBorder="1" applyProtection="1">
      <protection hidden="1"/>
    </xf>
    <xf numFmtId="1" fontId="3" fillId="2" borderId="2" xfId="0" applyNumberFormat="1" applyFont="1" applyFill="1" applyBorder="1" applyAlignment="1" applyProtection="1">
      <alignment horizontal="right"/>
      <protection hidden="1"/>
    </xf>
    <xf numFmtId="1" fontId="3" fillId="2" borderId="0" xfId="0" applyNumberFormat="1" applyFont="1" applyFill="1" applyBorder="1" applyAlignment="1" applyProtection="1">
      <alignment vertical="center"/>
      <protection hidden="1"/>
    </xf>
    <xf numFmtId="1" fontId="2" fillId="2" borderId="15" xfId="0" applyNumberFormat="1" applyFont="1" applyFill="1" applyBorder="1" applyAlignment="1" applyProtection="1">
      <alignment horizontal="left"/>
      <protection hidden="1"/>
    </xf>
    <xf numFmtId="0" fontId="3" fillId="2" borderId="3" xfId="0" applyFont="1" applyFill="1" applyBorder="1" applyProtection="1">
      <protection hidden="1"/>
    </xf>
    <xf numFmtId="0" fontId="3" fillId="0" borderId="3" xfId="0" applyFont="1" applyBorder="1" applyProtection="1"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left"/>
      <protection hidden="1"/>
    </xf>
    <xf numFmtId="1" fontId="2" fillId="0" borderId="5" xfId="0" applyNumberFormat="1" applyFont="1" applyBorder="1" applyProtection="1">
      <protection hidden="1"/>
    </xf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" fontId="3" fillId="2" borderId="0" xfId="0" applyNumberFormat="1" applyFont="1" applyFill="1" applyBorder="1" applyAlignment="1" applyProtection="1">
      <alignment horizontal="right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1" fontId="2" fillId="3" borderId="5" xfId="0" applyNumberFormat="1" applyFont="1" applyFill="1" applyBorder="1" applyProtection="1">
      <protection hidden="1"/>
    </xf>
    <xf numFmtId="1" fontId="2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1" fontId="8" fillId="2" borderId="5" xfId="0" applyNumberFormat="1" applyFont="1" applyFill="1" applyBorder="1" applyAlignment="1" applyProtection="1">
      <alignment horizontal="right"/>
      <protection hidden="1"/>
    </xf>
    <xf numFmtId="175" fontId="3" fillId="3" borderId="0" xfId="0" applyNumberFormat="1" applyFont="1" applyFill="1" applyBorder="1" applyAlignment="1" applyProtection="1">
      <alignment horizontal="center" vertical="center"/>
      <protection hidden="1"/>
    </xf>
    <xf numFmtId="175" fontId="3" fillId="3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 quotePrefix="1">
      <alignment horizontal="left"/>
      <protection hidden="1"/>
    </xf>
    <xf numFmtId="1" fontId="2" fillId="0" borderId="0" xfId="0" applyNumberFormat="1" applyFont="1" applyBorder="1" applyAlignment="1" applyProtection="1" quotePrefix="1">
      <alignment horizontal="right"/>
      <protection hidden="1"/>
    </xf>
    <xf numFmtId="1" fontId="3" fillId="2" borderId="7" xfId="0" applyNumberFormat="1" applyFont="1" applyFill="1" applyBorder="1" applyProtection="1">
      <protection hidden="1"/>
    </xf>
    <xf numFmtId="1" fontId="5" fillId="2" borderId="14" xfId="0" applyNumberFormat="1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1" fontId="2" fillId="0" borderId="9" xfId="0" applyNumberFormat="1" applyFont="1" applyBorder="1" applyProtection="1">
      <protection hidden="1"/>
    </xf>
    <xf numFmtId="1" fontId="2" fillId="2" borderId="7" xfId="0" applyNumberFormat="1" applyFont="1" applyFill="1" applyBorder="1" applyAlignment="1" applyProtection="1">
      <alignment horizontal="left"/>
      <protection hidden="1"/>
    </xf>
    <xf numFmtId="1" fontId="3" fillId="0" borderId="16" xfId="0" applyNumberFormat="1" applyFont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vertical="top"/>
      <protection hidden="1"/>
    </xf>
    <xf numFmtId="175" fontId="3" fillId="6" borderId="12" xfId="0" applyNumberFormat="1" applyFont="1" applyFill="1" applyBorder="1" applyAlignment="1" applyProtection="1">
      <alignment horizontal="center"/>
      <protection locked="0"/>
    </xf>
    <xf numFmtId="175" fontId="3" fillId="6" borderId="2" xfId="0" applyNumberFormat="1" applyFont="1" applyFill="1" applyBorder="1" applyAlignment="1" applyProtection="1">
      <alignment horizontal="center"/>
      <protection locked="0"/>
    </xf>
    <xf numFmtId="175" fontId="3" fillId="7" borderId="12" xfId="0" applyNumberFormat="1" applyFont="1" applyFill="1" applyBorder="1" applyAlignment="1" applyProtection="1">
      <alignment horizontal="center"/>
      <protection locked="0"/>
    </xf>
    <xf numFmtId="175" fontId="3" fillId="7" borderId="2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1" fontId="2" fillId="8" borderId="0" xfId="0" applyNumberFormat="1" applyFont="1" applyFill="1" applyBorder="1" applyAlignment="1" applyProtection="1">
      <alignment horizontal="centerContinuous"/>
      <protection hidden="1"/>
    </xf>
    <xf numFmtId="1" fontId="2" fillId="8" borderId="0" xfId="0" applyNumberFormat="1" applyFont="1" applyFill="1" applyBorder="1" applyAlignment="1" applyProtection="1">
      <alignment horizontal="center"/>
      <protection hidden="1"/>
    </xf>
    <xf numFmtId="20" fontId="2" fillId="8" borderId="0" xfId="0" applyNumberFormat="1" applyFont="1" applyFill="1" applyBorder="1" applyAlignment="1" applyProtection="1">
      <alignment horizontal="center"/>
      <protection hidden="1"/>
    </xf>
    <xf numFmtId="0" fontId="2" fillId="8" borderId="0" xfId="0" applyNumberFormat="1" applyFont="1" applyFill="1" applyBorder="1" applyAlignment="1" applyProtection="1">
      <alignment horizontal="center"/>
      <protection hidden="1"/>
    </xf>
    <xf numFmtId="20" fontId="2" fillId="8" borderId="0" xfId="0" applyNumberFormat="1" applyFont="1" applyFill="1" applyBorder="1" applyAlignment="1" applyProtection="1">
      <alignment horizontal="center" vertical="center"/>
      <protection hidden="1"/>
    </xf>
    <xf numFmtId="1" fontId="10" fillId="8" borderId="0" xfId="0" applyNumberFormat="1" applyFont="1" applyFill="1" applyBorder="1" applyAlignment="1" applyProtection="1" quotePrefix="1">
      <alignment vertical="top"/>
      <protection hidden="1"/>
    </xf>
    <xf numFmtId="1" fontId="2" fillId="8" borderId="0" xfId="0" applyNumberFormat="1" applyFont="1" applyFill="1" applyAlignment="1" applyProtection="1">
      <alignment horizontal="left"/>
      <protection hidden="1"/>
    </xf>
    <xf numFmtId="1" fontId="13" fillId="0" borderId="0" xfId="0" applyNumberFormat="1" applyFont="1" applyFill="1" applyBorder="1" applyAlignment="1" applyProtection="1">
      <alignment horizontal="right" vertical="top"/>
      <protection hidden="1"/>
    </xf>
    <xf numFmtId="176" fontId="3" fillId="0" borderId="0" xfId="0" applyNumberFormat="1" applyFont="1" applyProtection="1">
      <protection hidden="1"/>
    </xf>
    <xf numFmtId="1" fontId="4" fillId="0" borderId="0" xfId="0" applyNumberFormat="1" applyFont="1" applyProtection="1">
      <protection hidden="1"/>
    </xf>
    <xf numFmtId="1" fontId="11" fillId="0" borderId="0" xfId="0" applyNumberFormat="1" applyFont="1" applyBorder="1" applyProtection="1">
      <protection hidden="1"/>
    </xf>
    <xf numFmtId="1" fontId="4" fillId="0" borderId="0" xfId="0" applyNumberFormat="1" applyFont="1" applyFill="1" applyBorder="1" applyProtection="1">
      <protection hidden="1"/>
    </xf>
    <xf numFmtId="1" fontId="4" fillId="0" borderId="0" xfId="0" applyNumberFormat="1" applyFont="1" applyFill="1" applyBorder="1" applyAlignment="1" applyProtection="1">
      <alignment horizontal="centerContinuous"/>
      <protection hidden="1"/>
    </xf>
    <xf numFmtId="1" fontId="4" fillId="0" borderId="0" xfId="0" applyNumberFormat="1" applyFont="1" applyFill="1" applyBorder="1" applyAlignment="1" applyProtection="1" quotePrefix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20" fontId="24" fillId="0" borderId="0" xfId="0" applyNumberFormat="1" applyFont="1" applyFill="1" applyBorder="1" applyAlignment="1" applyProtection="1">
      <alignment horizontal="left"/>
      <protection hidden="1"/>
    </xf>
    <xf numFmtId="20" fontId="24" fillId="0" borderId="0" xfId="0" applyNumberFormat="1" applyFont="1" applyFill="1" applyBorder="1" applyAlignment="1" applyProtection="1">
      <alignment horizontal="left" vertical="top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Protection="1">
      <protection hidden="1"/>
    </xf>
    <xf numFmtId="1" fontId="24" fillId="0" borderId="0" xfId="0" applyNumberFormat="1" applyFont="1" applyBorder="1" applyAlignment="1" applyProtection="1">
      <alignment horizontal="left"/>
      <protection hidden="1"/>
    </xf>
    <xf numFmtId="1" fontId="24" fillId="0" borderId="0" xfId="0" applyNumberFormat="1" applyFont="1" applyBorder="1" applyAlignment="1" applyProtection="1">
      <alignment vertical="top"/>
      <protection hidden="1"/>
    </xf>
    <xf numFmtId="175" fontId="14" fillId="0" borderId="0" xfId="0" applyNumberFormat="1" applyFont="1" applyFill="1" applyBorder="1" applyAlignment="1" applyProtection="1">
      <alignment vertical="center"/>
      <protection hidden="1"/>
    </xf>
    <xf numFmtId="1" fontId="25" fillId="0" borderId="0" xfId="0" applyNumberFormat="1" applyFont="1" applyProtection="1">
      <protection hidden="1"/>
    </xf>
    <xf numFmtId="1" fontId="25" fillId="0" borderId="0" xfId="0" applyNumberFormat="1" applyFont="1" applyFill="1" applyBorder="1" applyAlignment="1" applyProtection="1">
      <alignment horizontal="left"/>
      <protection hidden="1"/>
    </xf>
    <xf numFmtId="1" fontId="2" fillId="0" borderId="5" xfId="0" applyNumberFormat="1" applyFont="1" applyBorder="1" applyAlignment="1" applyProtection="1">
      <alignment vertical="center" wrapText="1"/>
      <protection hidden="1"/>
    </xf>
    <xf numFmtId="1" fontId="2" fillId="0" borderId="0" xfId="0" applyNumberFormat="1" applyFont="1" applyBorder="1" applyAlignment="1" applyProtection="1">
      <alignment vertical="center" wrapText="1"/>
      <protection hidden="1"/>
    </xf>
    <xf numFmtId="175" fontId="3" fillId="0" borderId="12" xfId="0" applyNumberFormat="1" applyFont="1" applyBorder="1" applyAlignment="1" applyProtection="1" quotePrefix="1">
      <alignment horizontal="center" vertical="center"/>
      <protection hidden="1"/>
    </xf>
    <xf numFmtId="175" fontId="3" fillId="0" borderId="17" xfId="0" applyNumberFormat="1" applyFont="1" applyBorder="1" applyAlignment="1" applyProtection="1" quotePrefix="1">
      <alignment horizontal="center" vertical="center"/>
      <protection hidden="1"/>
    </xf>
    <xf numFmtId="175" fontId="3" fillId="0" borderId="0" xfId="0" applyNumberFormat="1" applyFont="1" applyBorder="1" applyAlignment="1" applyProtection="1">
      <alignment horizontal="center" vertical="center"/>
      <protection hidden="1"/>
    </xf>
    <xf numFmtId="175" fontId="3" fillId="0" borderId="8" xfId="0" applyNumberFormat="1" applyFont="1" applyBorder="1" applyAlignment="1" applyProtection="1">
      <alignment horizontal="center" vertical="center"/>
      <protection hidden="1"/>
    </xf>
    <xf numFmtId="175" fontId="3" fillId="0" borderId="2" xfId="0" applyNumberFormat="1" applyFont="1" applyBorder="1" applyAlignment="1" applyProtection="1" quotePrefix="1">
      <alignment horizontal="center" vertical="center"/>
      <protection hidden="1"/>
    </xf>
    <xf numFmtId="175" fontId="3" fillId="0" borderId="18" xfId="0" applyNumberFormat="1" applyFont="1" applyBorder="1" applyAlignment="1" applyProtection="1" quotePrefix="1">
      <alignment horizontal="center" vertical="center"/>
      <protection hidden="1"/>
    </xf>
    <xf numFmtId="1" fontId="26" fillId="0" borderId="0" xfId="0" applyNumberFormat="1" applyFont="1" applyAlignment="1" applyProtection="1">
      <alignment horizontal="left" indent="1"/>
      <protection hidden="1"/>
    </xf>
    <xf numFmtId="1" fontId="26" fillId="0" borderId="0" xfId="0" applyNumberFormat="1" applyFont="1" applyFill="1" applyBorder="1" applyAlignment="1" applyProtection="1">
      <alignment horizontal="left" vertical="top" indent="1"/>
      <protection hidden="1"/>
    </xf>
    <xf numFmtId="1" fontId="2" fillId="0" borderId="0" xfId="0" applyNumberFormat="1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/>
      <protection hidden="1"/>
    </xf>
    <xf numFmtId="1" fontId="2" fillId="0" borderId="15" xfId="0" applyNumberFormat="1" applyFont="1" applyBorder="1" applyAlignment="1" applyProtection="1">
      <alignment vertical="center"/>
      <protection hidden="1"/>
    </xf>
    <xf numFmtId="175" fontId="2" fillId="6" borderId="12" xfId="0" applyNumberFormat="1" applyFont="1" applyFill="1" applyBorder="1" applyAlignment="1" applyProtection="1">
      <alignment horizontal="center" vertical="center"/>
      <protection locked="0"/>
    </xf>
    <xf numFmtId="175" fontId="2" fillId="6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75" fontId="2" fillId="7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vertical="top"/>
      <protection hidden="1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20" fontId="2" fillId="9" borderId="0" xfId="0" applyNumberFormat="1" applyFont="1" applyFill="1" applyBorder="1" applyAlignment="1" applyProtection="1">
      <alignment horizontal="center"/>
      <protection hidden="1"/>
    </xf>
    <xf numFmtId="1" fontId="3" fillId="9" borderId="0" xfId="0" applyNumberFormat="1" applyFont="1" applyFill="1" applyBorder="1" applyAlignment="1" applyProtection="1">
      <alignment vertical="center"/>
      <protection hidden="1"/>
    </xf>
    <xf numFmtId="1" fontId="5" fillId="9" borderId="0" xfId="0" applyNumberFormat="1" applyFont="1" applyFill="1" applyBorder="1" applyAlignment="1" applyProtection="1" quotePrefix="1">
      <alignment vertical="center"/>
      <protection hidden="1"/>
    </xf>
    <xf numFmtId="1" fontId="3" fillId="9" borderId="0" xfId="0" applyNumberFormat="1" applyFont="1" applyFill="1" applyBorder="1" applyProtection="1">
      <protection hidden="1"/>
    </xf>
    <xf numFmtId="1" fontId="10" fillId="9" borderId="0" xfId="0" applyNumberFormat="1" applyFont="1" applyFill="1" applyBorder="1" applyAlignment="1" applyProtection="1">
      <alignment horizontal="center" vertical="center"/>
      <protection hidden="1"/>
    </xf>
    <xf numFmtId="1" fontId="10" fillId="9" borderId="0" xfId="0" applyNumberFormat="1" applyFont="1" applyFill="1" applyBorder="1" applyAlignment="1" applyProtection="1" quotePrefix="1">
      <alignment horizontal="center" vertical="center"/>
      <protection hidden="1"/>
    </xf>
    <xf numFmtId="1" fontId="2" fillId="9" borderId="0" xfId="0" applyNumberFormat="1" applyFont="1" applyFill="1" applyBorder="1" applyAlignment="1" applyProtection="1">
      <alignment horizontal="center"/>
      <protection hidden="1"/>
    </xf>
    <xf numFmtId="1" fontId="2" fillId="9" borderId="0" xfId="0" applyNumberFormat="1" applyFont="1" applyFill="1" applyBorder="1" applyAlignment="1" applyProtection="1">
      <alignment horizontal="left" indent="1"/>
      <protection hidden="1"/>
    </xf>
    <xf numFmtId="175" fontId="3" fillId="9" borderId="0" xfId="0" applyNumberFormat="1" applyFont="1" applyFill="1" applyBorder="1" applyAlignment="1" applyProtection="1">
      <alignment horizontal="right"/>
      <protection hidden="1"/>
    </xf>
    <xf numFmtId="0" fontId="2" fillId="9" borderId="0" xfId="0" applyNumberFormat="1" applyFont="1" applyFill="1" applyBorder="1" applyAlignment="1" applyProtection="1">
      <alignment horizontal="center"/>
      <protection hidden="1"/>
    </xf>
    <xf numFmtId="175" fontId="4" fillId="9" borderId="0" xfId="0" applyNumberFormat="1" applyFont="1" applyFill="1" applyBorder="1" applyAlignment="1" applyProtection="1">
      <alignment horizontal="center" vertical="center"/>
      <protection hidden="1"/>
    </xf>
    <xf numFmtId="1" fontId="3" fillId="9" borderId="0" xfId="0" applyNumberFormat="1" applyFont="1" applyFill="1" applyBorder="1" applyAlignment="1" applyProtection="1">
      <alignment horizontal="center" vertical="center"/>
      <protection hidden="1"/>
    </xf>
    <xf numFmtId="20" fontId="2" fillId="9" borderId="0" xfId="0" applyNumberFormat="1" applyFont="1" applyFill="1" applyBorder="1" applyAlignment="1" applyProtection="1">
      <alignment horizontal="center" vertical="center"/>
      <protection hidden="1"/>
    </xf>
    <xf numFmtId="1" fontId="27" fillId="9" borderId="0" xfId="0" applyNumberFormat="1" applyFont="1" applyFill="1" applyBorder="1" applyAlignment="1" applyProtection="1">
      <alignment vertical="top" wrapText="1"/>
      <protection hidden="1"/>
    </xf>
    <xf numFmtId="1" fontId="2" fillId="9" borderId="0" xfId="0" applyNumberFormat="1" applyFont="1" applyFill="1" applyBorder="1" applyAlignment="1" applyProtection="1">
      <alignment horizontal="left"/>
      <protection hidden="1"/>
    </xf>
    <xf numFmtId="1" fontId="3" fillId="9" borderId="17" xfId="0" applyNumberFormat="1" applyFont="1" applyFill="1" applyBorder="1" applyAlignment="1" applyProtection="1">
      <alignment horizontal="center" vertical="center"/>
      <protection hidden="1"/>
    </xf>
    <xf numFmtId="0" fontId="3" fillId="9" borderId="17" xfId="0" applyNumberFormat="1" applyFont="1" applyFill="1" applyBorder="1" applyAlignment="1" applyProtection="1">
      <alignment horizontal="center" vertical="center"/>
      <protection hidden="1"/>
    </xf>
    <xf numFmtId="0" fontId="2" fillId="9" borderId="17" xfId="0" applyNumberFormat="1" applyFont="1" applyFill="1" applyBorder="1" applyAlignment="1" applyProtection="1">
      <alignment horizontal="center"/>
      <protection hidden="1"/>
    </xf>
    <xf numFmtId="20" fontId="2" fillId="9" borderId="17" xfId="0" applyNumberFormat="1" applyFont="1" applyFill="1" applyBorder="1" applyAlignment="1" applyProtection="1">
      <alignment horizontal="center" vertical="center"/>
      <protection hidden="1"/>
    </xf>
    <xf numFmtId="0" fontId="2" fillId="9" borderId="17" xfId="0" applyNumberFormat="1" applyFont="1" applyFill="1" applyBorder="1" applyAlignment="1" applyProtection="1">
      <alignment horizontal="center" vertical="center"/>
      <protection hidden="1"/>
    </xf>
    <xf numFmtId="1" fontId="2" fillId="9" borderId="17" xfId="0" applyNumberFormat="1" applyFont="1" applyFill="1" applyBorder="1" applyAlignment="1" applyProtection="1">
      <alignment wrapText="1"/>
      <protection hidden="1"/>
    </xf>
    <xf numFmtId="1" fontId="3" fillId="9" borderId="0" xfId="0" applyNumberFormat="1" applyFont="1" applyFill="1" applyProtection="1">
      <protection hidden="1"/>
    </xf>
    <xf numFmtId="1" fontId="2" fillId="9" borderId="0" xfId="0" applyNumberFormat="1" applyFont="1" applyFill="1" applyBorder="1" applyAlignment="1" applyProtection="1">
      <alignment wrapText="1"/>
      <protection hidden="1"/>
    </xf>
    <xf numFmtId="0" fontId="8" fillId="9" borderId="17" xfId="0" applyFont="1" applyFill="1" applyBorder="1" applyAlignment="1">
      <alignment horizontal="center" vertical="center"/>
    </xf>
    <xf numFmtId="1" fontId="2" fillId="9" borderId="0" xfId="0" applyNumberFormat="1" applyFont="1" applyFill="1" applyAlignment="1" applyProtection="1">
      <alignment horizontal="center"/>
      <protection hidden="1"/>
    </xf>
    <xf numFmtId="20" fontId="2" fillId="0" borderId="6" xfId="0" applyNumberFormat="1" applyFont="1" applyFill="1" applyBorder="1" applyAlignment="1" applyProtection="1">
      <alignment horizontal="center"/>
      <protection hidden="1"/>
    </xf>
    <xf numFmtId="1" fontId="3" fillId="9" borderId="6" xfId="0" applyNumberFormat="1" applyFont="1" applyFill="1" applyBorder="1" applyProtection="1">
      <protection hidden="1"/>
    </xf>
    <xf numFmtId="1" fontId="2" fillId="9" borderId="6" xfId="0" applyNumberFormat="1" applyFont="1" applyFill="1" applyBorder="1" applyAlignment="1" applyProtection="1">
      <alignment wrapText="1"/>
      <protection hidden="1"/>
    </xf>
    <xf numFmtId="1" fontId="2" fillId="9" borderId="17" xfId="0" applyNumberFormat="1" applyFont="1" applyFill="1" applyBorder="1" applyAlignment="1" applyProtection="1">
      <alignment horizontal="center"/>
      <protection hidden="1"/>
    </xf>
    <xf numFmtId="1" fontId="18" fillId="9" borderId="20" xfId="0" applyNumberFormat="1" applyFont="1" applyFill="1" applyBorder="1" applyAlignment="1" applyProtection="1">
      <alignment vertical="center" wrapText="1"/>
      <protection hidden="1"/>
    </xf>
    <xf numFmtId="1" fontId="18" fillId="9" borderId="0" xfId="0" applyNumberFormat="1" applyFont="1" applyFill="1" applyAlignment="1" applyProtection="1">
      <alignment vertical="center" wrapText="1"/>
      <protection hidden="1"/>
    </xf>
    <xf numFmtId="1" fontId="18" fillId="9" borderId="6" xfId="0" applyNumberFormat="1" applyFont="1" applyFill="1" applyBorder="1" applyAlignment="1" applyProtection="1">
      <alignment vertical="center" wrapText="1"/>
      <protection hidden="1"/>
    </xf>
    <xf numFmtId="0" fontId="8" fillId="9" borderId="0" xfId="0" applyFont="1" applyFill="1" applyBorder="1" applyAlignment="1">
      <alignment horizontal="center" vertical="center"/>
    </xf>
    <xf numFmtId="1" fontId="4" fillId="9" borderId="0" xfId="0" applyNumberFormat="1" applyFont="1" applyFill="1" applyBorder="1" applyAlignment="1" applyProtection="1">
      <alignment vertical="center"/>
      <protection locked="0"/>
    </xf>
    <xf numFmtId="175" fontId="0" fillId="0" borderId="21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175" fontId="21" fillId="11" borderId="21" xfId="0" applyNumberFormat="1" applyFont="1" applyFill="1" applyBorder="1" applyAlignment="1">
      <alignment horizontal="center" vertical="center"/>
    </xf>
    <xf numFmtId="175" fontId="21" fillId="11" borderId="27" xfId="0" applyNumberFormat="1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175" fontId="0" fillId="6" borderId="31" xfId="0" applyNumberFormat="1" applyFill="1" applyBorder="1" applyAlignment="1" applyProtection="1">
      <alignment horizontal="center" vertical="center"/>
      <protection locked="0"/>
    </xf>
    <xf numFmtId="175" fontId="0" fillId="6" borderId="32" xfId="0" applyNumberFormat="1" applyFill="1" applyBorder="1" applyAlignment="1" applyProtection="1">
      <alignment horizontal="center" vertical="center"/>
      <protection locked="0"/>
    </xf>
    <xf numFmtId="175" fontId="0" fillId="6" borderId="22" xfId="0" applyNumberFormat="1" applyFill="1" applyBorder="1" applyAlignment="1" applyProtection="1">
      <alignment horizontal="center" vertical="center"/>
      <protection locked="0"/>
    </xf>
    <xf numFmtId="175" fontId="0" fillId="6" borderId="21" xfId="0" applyNumberFormat="1" applyFill="1" applyBorder="1" applyAlignment="1" applyProtection="1">
      <alignment horizontal="center" vertical="center"/>
      <protection locked="0"/>
    </xf>
    <xf numFmtId="1" fontId="10" fillId="0" borderId="33" xfId="0" applyNumberFormat="1" applyFont="1" applyBorder="1" applyAlignment="1" applyProtection="1" quotePrefix="1">
      <alignment horizontal="center" vertical="top" wrapText="1"/>
      <protection hidden="1"/>
    </xf>
    <xf numFmtId="1" fontId="10" fillId="0" borderId="33" xfId="0" applyNumberFormat="1" applyFont="1" applyBorder="1" applyAlignment="1" applyProtection="1" quotePrefix="1">
      <alignment horizontal="center" vertical="top"/>
      <protection hidden="1"/>
    </xf>
    <xf numFmtId="1" fontId="10" fillId="0" borderId="0" xfId="0" applyNumberFormat="1" applyFont="1" applyBorder="1" applyAlignment="1" applyProtection="1" quotePrefix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left" vertical="top" wrapText="1"/>
      <protection hidden="1"/>
    </xf>
    <xf numFmtId="1" fontId="2" fillId="0" borderId="6" xfId="0" applyNumberFormat="1" applyFont="1" applyBorder="1" applyAlignment="1" applyProtection="1">
      <alignment horizontal="left" vertical="top" wrapText="1"/>
      <protection hidden="1"/>
    </xf>
    <xf numFmtId="1" fontId="2" fillId="0" borderId="5" xfId="0" applyNumberFormat="1" applyFont="1" applyBorder="1" applyAlignment="1" applyProtection="1" quotePrefix="1">
      <alignment horizontal="center" vertical="top" wrapText="1"/>
      <protection hidden="1"/>
    </xf>
    <xf numFmtId="1" fontId="2" fillId="0" borderId="8" xfId="0" applyNumberFormat="1" applyFont="1" applyBorder="1" applyAlignment="1" applyProtection="1" quotePrefix="1">
      <alignment horizontal="center" vertical="top" wrapText="1"/>
      <protection hidden="1"/>
    </xf>
    <xf numFmtId="1" fontId="2" fillId="0" borderId="3" xfId="0" applyNumberFormat="1" applyFont="1" applyBorder="1" applyAlignment="1" applyProtection="1">
      <alignment horizontal="center" vertical="top"/>
      <protection hidden="1"/>
    </xf>
    <xf numFmtId="1" fontId="4" fillId="6" borderId="34" xfId="0" applyNumberFormat="1" applyFont="1" applyFill="1" applyBorder="1" applyAlignment="1" applyProtection="1">
      <alignment horizontal="left" vertical="center"/>
      <protection locked="0"/>
    </xf>
    <xf numFmtId="175" fontId="3" fillId="9" borderId="18" xfId="0" applyNumberFormat="1" applyFont="1" applyFill="1" applyBorder="1" applyAlignment="1" applyProtection="1">
      <alignment horizontal="center" vertical="center"/>
      <protection hidden="1"/>
    </xf>
    <xf numFmtId="175" fontId="3" fillId="9" borderId="11" xfId="0" applyNumberFormat="1" applyFont="1" applyFill="1" applyBorder="1" applyAlignment="1" applyProtection="1">
      <alignment horizontal="center" vertical="center"/>
      <protection hidden="1"/>
    </xf>
    <xf numFmtId="1" fontId="2" fillId="9" borderId="17" xfId="0" applyNumberFormat="1" applyFont="1" applyFill="1" applyBorder="1" applyAlignment="1" applyProtection="1">
      <alignment horizontal="center" wrapText="1"/>
      <protection hidden="1"/>
    </xf>
    <xf numFmtId="1" fontId="2" fillId="9" borderId="0" xfId="0" applyNumberFormat="1" applyFont="1" applyFill="1" applyBorder="1" applyAlignment="1" applyProtection="1">
      <alignment horizontal="center" wrapText="1"/>
      <protection hidden="1"/>
    </xf>
    <xf numFmtId="1" fontId="20" fillId="9" borderId="0" xfId="0" applyNumberFormat="1" applyFont="1" applyFill="1" applyAlignment="1" applyProtection="1">
      <alignment horizontal="center" vertical="center" wrapText="1"/>
      <protection hidden="1"/>
    </xf>
    <xf numFmtId="175" fontId="12" fillId="0" borderId="0" xfId="0" applyNumberFormat="1" applyFont="1" applyFill="1" applyBorder="1" applyAlignment="1" applyProtection="1">
      <alignment horizontal="center"/>
      <protection hidden="1"/>
    </xf>
    <xf numFmtId="1" fontId="2" fillId="0" borderId="5" xfId="0" applyNumberFormat="1" applyFont="1" applyBorder="1" applyAlignment="1" applyProtection="1">
      <alignment horizontal="center" vertical="top" wrapText="1"/>
      <protection hidden="1"/>
    </xf>
    <xf numFmtId="1" fontId="2" fillId="0" borderId="0" xfId="0" applyNumberFormat="1" applyFont="1" applyBorder="1" applyAlignment="1" applyProtection="1">
      <alignment horizontal="center" vertical="top" wrapText="1"/>
      <protection hidden="1"/>
    </xf>
    <xf numFmtId="1" fontId="2" fillId="0" borderId="5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vertical="top"/>
      <protection hidden="1"/>
    </xf>
    <xf numFmtId="1" fontId="2" fillId="9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9" borderId="11" xfId="0" applyNumberFormat="1" applyFont="1" applyFill="1" applyBorder="1" applyAlignment="1" applyProtection="1">
      <alignment horizontal="center" vertical="center" wrapText="1"/>
      <protection hidden="1"/>
    </xf>
    <xf numFmtId="1" fontId="18" fillId="9" borderId="0" xfId="0" applyNumberFormat="1" applyFont="1" applyFill="1" applyAlignment="1" applyProtection="1">
      <alignment horizontal="center" vertical="center" wrapText="1"/>
      <protection hidden="1"/>
    </xf>
    <xf numFmtId="1" fontId="2" fillId="0" borderId="8" xfId="0" applyNumberFormat="1" applyFont="1" applyBorder="1" applyAlignment="1" applyProtection="1">
      <alignment horizontal="center" vertical="top"/>
      <protection hidden="1"/>
    </xf>
    <xf numFmtId="1" fontId="2" fillId="9" borderId="2" xfId="0" applyNumberFormat="1" applyFont="1" applyFill="1" applyBorder="1" applyAlignment="1" applyProtection="1">
      <alignment horizontal="center" vertical="center"/>
      <protection hidden="1"/>
    </xf>
    <xf numFmtId="1" fontId="2" fillId="9" borderId="3" xfId="0" applyNumberFormat="1" applyFont="1" applyFill="1" applyBorder="1" applyAlignment="1" applyProtection="1">
      <alignment horizontal="center" vertical="center"/>
      <protection hidden="1"/>
    </xf>
    <xf numFmtId="1" fontId="2" fillId="9" borderId="4" xfId="0" applyNumberFormat="1" applyFont="1" applyFill="1" applyBorder="1" applyAlignment="1" applyProtection="1">
      <alignment horizontal="center" vertical="center"/>
      <protection hidden="1"/>
    </xf>
    <xf numFmtId="1" fontId="2" fillId="9" borderId="9" xfId="0" applyNumberFormat="1" applyFont="1" applyFill="1" applyBorder="1" applyAlignment="1" applyProtection="1">
      <alignment horizontal="center" vertical="center"/>
      <protection hidden="1"/>
    </xf>
    <xf numFmtId="1" fontId="2" fillId="9" borderId="7" xfId="0" applyNumberFormat="1" applyFont="1" applyFill="1" applyBorder="1" applyAlignment="1" applyProtection="1">
      <alignment horizontal="center" vertical="center"/>
      <protection hidden="1"/>
    </xf>
    <xf numFmtId="1" fontId="2" fillId="9" borderId="35" xfId="0" applyNumberFormat="1" applyFont="1" applyFill="1" applyBorder="1" applyAlignment="1" applyProtection="1">
      <alignment horizontal="center" vertical="center"/>
      <protection hidden="1"/>
    </xf>
    <xf numFmtId="175" fontId="3" fillId="9" borderId="2" xfId="0" applyNumberFormat="1" applyFont="1" applyFill="1" applyBorder="1" applyAlignment="1" applyProtection="1">
      <alignment horizontal="center" vertical="center"/>
      <protection hidden="1"/>
    </xf>
    <xf numFmtId="175" fontId="3" fillId="9" borderId="4" xfId="0" applyNumberFormat="1" applyFont="1" applyFill="1" applyBorder="1" applyAlignment="1" applyProtection="1">
      <alignment horizontal="center" vertical="center"/>
      <protection hidden="1"/>
    </xf>
    <xf numFmtId="175" fontId="3" fillId="9" borderId="9" xfId="0" applyNumberFormat="1" applyFont="1" applyFill="1" applyBorder="1" applyAlignment="1" applyProtection="1">
      <alignment horizontal="center" vertical="center"/>
      <protection hidden="1"/>
    </xf>
    <xf numFmtId="175" fontId="3" fillId="9" borderId="35" xfId="0" applyNumberFormat="1" applyFont="1" applyFill="1" applyBorder="1" applyAlignment="1" applyProtection="1">
      <alignment horizontal="center" vertical="center"/>
      <protection hidden="1"/>
    </xf>
    <xf numFmtId="1" fontId="8" fillId="9" borderId="17" xfId="0" applyNumberFormat="1" applyFont="1" applyFill="1" applyBorder="1" applyAlignment="1" applyProtection="1">
      <alignment horizontal="center" vertical="center"/>
      <protection hidden="1"/>
    </xf>
    <xf numFmtId="1" fontId="8" fillId="9" borderId="12" xfId="0" applyNumberFormat="1" applyFont="1" applyFill="1" applyBorder="1" applyAlignment="1" applyProtection="1">
      <alignment horizontal="center" vertical="center"/>
      <protection hidden="1"/>
    </xf>
    <xf numFmtId="1" fontId="8" fillId="9" borderId="15" xfId="0" applyNumberFormat="1" applyFont="1" applyFill="1" applyBorder="1" applyAlignment="1" applyProtection="1">
      <alignment horizontal="center" vertical="center"/>
      <protection hidden="1"/>
    </xf>
    <xf numFmtId="1" fontId="8" fillId="9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9" borderId="34" xfId="0" applyNumberFormat="1" applyFont="1" applyFill="1" applyBorder="1" applyAlignment="1" applyProtection="1">
      <alignment horizontal="center" vertical="center"/>
      <protection locked="0"/>
    </xf>
    <xf numFmtId="1" fontId="4" fillId="9" borderId="34" xfId="0" applyNumberFormat="1" applyFont="1" applyFill="1" applyBorder="1" applyAlignment="1" applyProtection="1">
      <alignment horizontal="left" vertical="center"/>
      <protection locked="0"/>
    </xf>
    <xf numFmtId="1" fontId="3" fillId="9" borderId="0" xfId="0" applyNumberFormat="1" applyFont="1" applyFill="1" applyBorder="1" applyAlignment="1" applyProtection="1">
      <alignment horizontal="center"/>
      <protection hidden="1"/>
    </xf>
    <xf numFmtId="1" fontId="3" fillId="9" borderId="2" xfId="0" applyNumberFormat="1" applyFont="1" applyFill="1" applyBorder="1" applyAlignment="1" applyProtection="1">
      <alignment horizontal="center" vertical="center"/>
      <protection hidden="1"/>
    </xf>
    <xf numFmtId="1" fontId="3" fillId="9" borderId="3" xfId="0" applyNumberFormat="1" applyFont="1" applyFill="1" applyBorder="1" applyAlignment="1" applyProtection="1">
      <alignment horizontal="center" vertical="center"/>
      <protection hidden="1"/>
    </xf>
    <xf numFmtId="1" fontId="3" fillId="9" borderId="4" xfId="0" applyNumberFormat="1" applyFont="1" applyFill="1" applyBorder="1" applyAlignment="1" applyProtection="1">
      <alignment horizontal="center" vertical="center"/>
      <protection hidden="1"/>
    </xf>
    <xf numFmtId="1" fontId="3" fillId="9" borderId="9" xfId="0" applyNumberFormat="1" applyFont="1" applyFill="1" applyBorder="1" applyAlignment="1" applyProtection="1">
      <alignment horizontal="center" vertical="center"/>
      <protection hidden="1"/>
    </xf>
    <xf numFmtId="1" fontId="3" fillId="9" borderId="7" xfId="0" applyNumberFormat="1" applyFont="1" applyFill="1" applyBorder="1" applyAlignment="1" applyProtection="1">
      <alignment horizontal="center" vertical="center"/>
      <protection hidden="1"/>
    </xf>
    <xf numFmtId="1" fontId="3" fillId="9" borderId="35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left" vertical="center"/>
      <protection hidden="1"/>
    </xf>
    <xf numFmtId="1" fontId="17" fillId="9" borderId="0" xfId="0" applyNumberFormat="1" applyFont="1" applyFill="1" applyBorder="1" applyAlignment="1" applyProtection="1">
      <alignment horizontal="left" vertical="center"/>
      <protection hidden="1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4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" fontId="11" fillId="6" borderId="9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35" xfId="0" applyNumberFormat="1" applyFont="1" applyFill="1" applyBorder="1" applyAlignment="1" applyProtection="1">
      <alignment horizontal="center" vertical="center"/>
      <protection locked="0"/>
    </xf>
    <xf numFmtId="1" fontId="3" fillId="6" borderId="0" xfId="0" applyNumberFormat="1" applyFont="1" applyFill="1" applyBorder="1" applyAlignment="1" applyProtection="1">
      <alignment horizontal="left" vertical="top" wrapText="1"/>
      <protection locked="0"/>
    </xf>
    <xf numFmtId="1" fontId="3" fillId="6" borderId="34" xfId="0" applyNumberFormat="1" applyFont="1" applyFill="1" applyBorder="1" applyAlignment="1" applyProtection="1">
      <alignment horizontal="left" vertical="top" wrapText="1"/>
      <protection locked="0"/>
    </xf>
    <xf numFmtId="0" fontId="0" fillId="10" borderId="3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/>
    </xf>
    <xf numFmtId="0" fontId="22" fillId="10" borderId="41" xfId="0" applyFont="1" applyFill="1" applyBorder="1" applyAlignment="1">
      <alignment horizontal="center" vertical="center"/>
    </xf>
    <xf numFmtId="0" fontId="22" fillId="10" borderId="4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19</xdr:row>
      <xdr:rowOff>161925</xdr:rowOff>
    </xdr:from>
    <xdr:to>
      <xdr:col>35</xdr:col>
      <xdr:colOff>314325</xdr:colOff>
      <xdr:row>28</xdr:row>
      <xdr:rowOff>47625</xdr:rowOff>
    </xdr:to>
    <xdr:sp macro="" textlink="">
      <xdr:nvSpPr>
        <xdr:cNvPr id="2" name="Textfeld 1"/>
        <xdr:cNvSpPr txBox="1"/>
      </xdr:nvSpPr>
      <xdr:spPr>
        <a:xfrm>
          <a:off x="3771900" y="2524125"/>
          <a:ext cx="28289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1) </a:t>
          </a:r>
          <a:r>
            <a:rPr lang="de-DE" sz="800" u="sng">
              <a:latin typeface="Tahoma" pitchFamily="34" charset="0"/>
              <a:ea typeface="Tahoma" pitchFamily="34" charset="0"/>
              <a:cs typeface="Tahoma" pitchFamily="34" charset="0"/>
            </a:rPr>
            <a:t>Bei Urlaub, Wochenfeiertag oder krankheitsbedingter Arbeitsunfähigkeit: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</a:p>
        <a:p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Soll-Arbeitszeit (Beginn, Ende) für den jeweiligen  </a:t>
          </a:r>
          <a:r>
            <a:rPr lang="de-DE" sz="800" b="1">
              <a:latin typeface="Tahoma" pitchFamily="34" charset="0"/>
              <a:ea typeface="Tahoma" pitchFamily="34" charset="0"/>
              <a:cs typeface="Tahoma" pitchFamily="34" charset="0"/>
            </a:rPr>
            <a:t>plan-mäßigen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Arbeitstag eintragen und mit </a:t>
          </a:r>
          <a:r>
            <a:rPr lang="de-DE" sz="800" b="1">
              <a:latin typeface="Tahoma" pitchFamily="34" charset="0"/>
              <a:ea typeface="Tahoma" pitchFamily="34" charset="0"/>
              <a:cs typeface="Tahoma" pitchFamily="34" charset="0"/>
            </a:rPr>
            <a:t>„U”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(Urlaub), </a:t>
          </a:r>
          <a:r>
            <a:rPr lang="de-DE" sz="800" b="1">
              <a:latin typeface="Tahoma" pitchFamily="34" charset="0"/>
              <a:ea typeface="Tahoma" pitchFamily="34" charset="0"/>
              <a:cs typeface="Tahoma" pitchFamily="34" charset="0"/>
            </a:rPr>
            <a:t>„F”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(Feiertag), </a:t>
          </a:r>
          <a:r>
            <a:rPr lang="de-DE" sz="800" b="1">
              <a:latin typeface="Tahoma" pitchFamily="34" charset="0"/>
              <a:ea typeface="Tahoma" pitchFamily="34" charset="0"/>
              <a:cs typeface="Tahoma" pitchFamily="34" charset="0"/>
            </a:rPr>
            <a:t>„K”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(krank) in </a:t>
          </a:r>
          <a:r>
            <a:rPr lang="de-DE" sz="800" b="1">
              <a:latin typeface="Tahoma" pitchFamily="34" charset="0"/>
              <a:ea typeface="Tahoma" pitchFamily="34" charset="0"/>
              <a:cs typeface="Tahoma" pitchFamily="34" charset="0"/>
            </a:rPr>
            <a:t>Spalte L</a:t>
          </a:r>
          <a:r>
            <a:rPr lang="de-DE" sz="800">
              <a:latin typeface="Tahoma" pitchFamily="34" charset="0"/>
              <a:ea typeface="Tahoma" pitchFamily="34" charset="0"/>
              <a:cs typeface="Tahoma" pitchFamily="34" charset="0"/>
            </a:rPr>
            <a:t> vermerken. </a:t>
          </a:r>
          <a:endParaRPr lang="de-DE" sz="8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endParaRPr lang="de-DE" sz="6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de-DE" sz="800" baseline="0">
              <a:latin typeface="Tahoma" pitchFamily="34" charset="0"/>
              <a:ea typeface="Tahoma" pitchFamily="34" charset="0"/>
              <a:cs typeface="Tahoma" pitchFamily="34" charset="0"/>
            </a:rPr>
            <a:t>2) Überschreitet die Arbeitszeit 6 Stunden, ist sie durch</a:t>
          </a:r>
        </a:p>
        <a:p>
          <a:pPr algn="l"/>
          <a:r>
            <a:rPr lang="de-DE" sz="800" baseline="0">
              <a:latin typeface="Tahoma" pitchFamily="34" charset="0"/>
              <a:ea typeface="Tahoma" pitchFamily="34" charset="0"/>
              <a:cs typeface="Tahoma" pitchFamily="34" charset="0"/>
            </a:rPr>
            <a:t>Ruhepausen von mindestens 30 Minuten Dauer insge-</a:t>
          </a:r>
        </a:p>
        <a:p>
          <a:pPr algn="l"/>
          <a:r>
            <a:rPr lang="de-DE" sz="800" baseline="0">
              <a:latin typeface="Tahoma" pitchFamily="34" charset="0"/>
              <a:ea typeface="Tahoma" pitchFamily="34" charset="0"/>
              <a:cs typeface="Tahoma" pitchFamily="34" charset="0"/>
            </a:rPr>
            <a:t>amt zu unterbrechen (§ 4 ArbZG). </a:t>
          </a:r>
        </a:p>
        <a:p>
          <a:endParaRPr lang="de-DE" sz="8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6"/>
  <sheetViews>
    <sheetView showGridLines="0" tabSelected="1" zoomScale="110" zoomScaleNormal="110" workbookViewId="0" topLeftCell="A1">
      <pane ySplit="19" topLeftCell="A20" activePane="bottomLeft" state="frozen"/>
      <selection pane="bottomLeft" activeCell="G20" sqref="G20"/>
    </sheetView>
  </sheetViews>
  <sheetFormatPr defaultColWidth="11.421875" defaultRowHeight="12.75" customHeight="1" outlineLevelRow="1" outlineLevelCol="2"/>
  <cols>
    <col min="1" max="1" width="3.8515625" style="9" customWidth="1"/>
    <col min="2" max="2" width="12.7109375" style="1" hidden="1" customWidth="1" outlineLevel="1"/>
    <col min="3" max="3" width="6.7109375" style="2" hidden="1" customWidth="1" outlineLevel="1"/>
    <col min="4" max="4" width="3.7109375" style="3" customWidth="1" collapsed="1"/>
    <col min="5" max="8" width="4.421875" style="3" customWidth="1"/>
    <col min="9" max="9" width="6.7109375" style="4" hidden="1" customWidth="1" outlineLevel="1"/>
    <col min="10" max="10" width="6.421875" style="4" hidden="1" customWidth="1" outlineLevel="1"/>
    <col min="11" max="11" width="11.00390625" style="4" hidden="1" customWidth="1" outlineLevel="1"/>
    <col min="12" max="12" width="4.421875" style="3" customWidth="1" collapsed="1"/>
    <col min="13" max="13" width="4.421875" style="3" customWidth="1"/>
    <col min="14" max="14" width="7.421875" style="4" hidden="1" customWidth="1" outlineLevel="1"/>
    <col min="15" max="15" width="4.421875" style="3" customWidth="1" collapsed="1"/>
    <col min="16" max="16" width="4.421875" style="3" customWidth="1"/>
    <col min="17" max="17" width="7.421875" style="4" hidden="1" customWidth="1" outlineLevel="2"/>
    <col min="18" max="18" width="12.421875" style="4" hidden="1" customWidth="1" outlineLevel="2"/>
    <col min="19" max="19" width="5.7109375" style="3" customWidth="1" collapsed="1"/>
    <col min="20" max="20" width="5.7109375" style="3" customWidth="1"/>
    <col min="21" max="21" width="12.8515625" style="4" hidden="1" customWidth="1" outlineLevel="1"/>
    <col min="22" max="22" width="6.7109375" style="4" hidden="1" customWidth="1" outlineLevel="1"/>
    <col min="23" max="23" width="2.57421875" style="3" customWidth="1" collapsed="1"/>
    <col min="24" max="24" width="4.7109375" style="3" customWidth="1"/>
    <col min="25" max="25" width="5.7109375" style="3" customWidth="1"/>
    <col min="26" max="26" width="4.140625" style="3" customWidth="1"/>
    <col min="27" max="27" width="7.8515625" style="182" hidden="1" customWidth="1" outlineLevel="1"/>
    <col min="28" max="28" width="7.7109375" style="182" hidden="1" customWidth="1" outlineLevel="1"/>
    <col min="29" max="29" width="8.00390625" style="182" hidden="1" customWidth="1" outlineLevel="1"/>
    <col min="30" max="30" width="3.8515625" style="182" hidden="1" customWidth="1" outlineLevel="1"/>
    <col min="31" max="31" width="5.28125" style="182" hidden="1" customWidth="1" outlineLevel="1"/>
    <col min="32" max="32" width="3.7109375" style="3" customWidth="1" collapsed="1"/>
    <col min="33" max="33" width="3.8515625" style="3" customWidth="1"/>
    <col min="34" max="34" width="12.57421875" style="3" customWidth="1"/>
    <col min="35" max="35" width="2.57421875" style="3" customWidth="1"/>
    <col min="36" max="36" width="6.7109375" style="194" customWidth="1"/>
    <col min="37" max="37" width="3.8515625" style="5" hidden="1" customWidth="1" outlineLevel="1"/>
    <col min="38" max="38" width="9.28125" style="5" hidden="1" customWidth="1" outlineLevel="1"/>
    <col min="39" max="39" width="12.7109375" style="5" hidden="1" customWidth="1" outlineLevel="1"/>
    <col min="40" max="40" width="12.8515625" style="6" hidden="1" customWidth="1" outlineLevel="1"/>
    <col min="41" max="41" width="6.8515625" style="7" hidden="1" customWidth="1" outlineLevel="1"/>
    <col min="42" max="42" width="13.00390625" style="8" hidden="1" customWidth="1" outlineLevel="1"/>
    <col min="43" max="43" width="9.140625" style="5" hidden="1" customWidth="1" outlineLevel="1"/>
    <col min="44" max="44" width="13.140625" style="5" hidden="1" customWidth="1" outlineLevel="1"/>
    <col min="45" max="46" width="11.421875" style="7" hidden="1" customWidth="1" outlineLevel="1"/>
    <col min="47" max="47" width="11.421875" style="3" customWidth="1" collapsed="1"/>
    <col min="48" max="16384" width="11.421875" style="3" customWidth="1"/>
  </cols>
  <sheetData>
    <row r="1" spans="1:15" ht="20.25" customHeight="1">
      <c r="A1" s="329" t="s">
        <v>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5" ht="6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46" s="12" customFormat="1" ht="14.2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"/>
      <c r="Q3" s="4"/>
      <c r="R3" s="4"/>
      <c r="U3" s="13"/>
      <c r="V3" s="13"/>
      <c r="W3" s="223" t="s">
        <v>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17"/>
      <c r="AK3" s="15"/>
      <c r="AL3" s="15"/>
      <c r="AM3" s="15"/>
      <c r="AN3" s="16"/>
      <c r="AO3" s="17"/>
      <c r="AP3" s="18"/>
      <c r="AQ3" s="15"/>
      <c r="AR3" s="15"/>
      <c r="AS3" s="17"/>
      <c r="AT3" s="17"/>
    </row>
    <row r="4" spans="2:43" ht="12" customHeight="1">
      <c r="B4" s="1" t="s">
        <v>0</v>
      </c>
      <c r="G4" s="231"/>
      <c r="H4" s="231"/>
      <c r="I4" s="231"/>
      <c r="J4" s="231"/>
      <c r="K4" s="231"/>
      <c r="L4" s="231"/>
      <c r="M4" s="19"/>
      <c r="P4" s="52"/>
      <c r="U4" s="13"/>
      <c r="V4" s="13"/>
      <c r="W4" s="10"/>
      <c r="X4" s="10"/>
      <c r="Y4" s="10"/>
      <c r="Z4" s="20"/>
      <c r="AA4" s="183"/>
      <c r="AB4" s="183"/>
      <c r="AC4" s="183"/>
      <c r="AD4" s="183"/>
      <c r="AE4" s="183"/>
      <c r="AF4" s="20"/>
      <c r="AI4" s="21"/>
      <c r="AJ4" s="177"/>
      <c r="AK4" s="22"/>
      <c r="AL4" s="23"/>
      <c r="AM4" s="7"/>
      <c r="AN4" s="24"/>
      <c r="AO4" s="5"/>
      <c r="AQ4" s="7"/>
    </row>
    <row r="5" spans="4:43" ht="14.25">
      <c r="D5" s="331" t="s">
        <v>28</v>
      </c>
      <c r="E5" s="332"/>
      <c r="F5" s="333"/>
      <c r="G5" s="331">
        <v>2020</v>
      </c>
      <c r="H5" s="332"/>
      <c r="I5" s="332"/>
      <c r="J5" s="332"/>
      <c r="K5" s="332"/>
      <c r="L5" s="333"/>
      <c r="M5" s="19"/>
      <c r="P5" s="52"/>
      <c r="U5" s="13"/>
      <c r="V5" s="13"/>
      <c r="W5" s="223" t="s">
        <v>59</v>
      </c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177"/>
      <c r="AK5" s="22"/>
      <c r="AL5" s="23"/>
      <c r="AM5" s="7"/>
      <c r="AN5" s="24"/>
      <c r="AO5" s="5"/>
      <c r="AQ5" s="7"/>
    </row>
    <row r="6" spans="4:43" ht="11.25" customHeight="1">
      <c r="D6" s="334"/>
      <c r="E6" s="335"/>
      <c r="F6" s="336"/>
      <c r="G6" s="334"/>
      <c r="H6" s="335"/>
      <c r="I6" s="335"/>
      <c r="J6" s="335"/>
      <c r="K6" s="335"/>
      <c r="L6" s="336"/>
      <c r="M6" s="19"/>
      <c r="P6" s="52"/>
      <c r="U6" s="13"/>
      <c r="V6" s="13"/>
      <c r="W6" s="10"/>
      <c r="X6" s="10"/>
      <c r="Y6" s="10"/>
      <c r="Z6" s="20"/>
      <c r="AA6" s="183"/>
      <c r="AB6" s="183"/>
      <c r="AC6" s="183"/>
      <c r="AD6" s="183"/>
      <c r="AE6" s="183"/>
      <c r="AF6" s="20"/>
      <c r="AI6" s="21"/>
      <c r="AJ6" s="177"/>
      <c r="AK6" s="22"/>
      <c r="AL6" s="23"/>
      <c r="AM6" s="7"/>
      <c r="AN6" s="24"/>
      <c r="AO6" s="5"/>
      <c r="AQ6" s="7"/>
    </row>
    <row r="7" spans="2:43" ht="14.25">
      <c r="B7" s="25" t="s">
        <v>36</v>
      </c>
      <c r="C7" s="26">
        <f>LOOKUP(D5,Monatslänge)</f>
        <v>30</v>
      </c>
      <c r="D7" s="337"/>
      <c r="E7" s="338"/>
      <c r="F7" s="339"/>
      <c r="G7" s="337"/>
      <c r="H7" s="338"/>
      <c r="I7" s="338"/>
      <c r="J7" s="338"/>
      <c r="K7" s="338"/>
      <c r="L7" s="339"/>
      <c r="S7" s="28"/>
      <c r="T7" s="19"/>
      <c r="U7" s="13"/>
      <c r="V7" s="13"/>
      <c r="W7" s="223" t="s">
        <v>60</v>
      </c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18"/>
      <c r="AK7" s="22"/>
      <c r="AL7" s="23"/>
      <c r="AM7" s="7"/>
      <c r="AN7" s="24"/>
      <c r="AO7" s="5"/>
      <c r="AQ7" s="7"/>
    </row>
    <row r="8" spans="2:43" ht="11.25" customHeight="1">
      <c r="B8" s="25"/>
      <c r="C8" s="26"/>
      <c r="D8" s="289" t="s">
        <v>1</v>
      </c>
      <c r="E8" s="289"/>
      <c r="F8" s="289"/>
      <c r="G8" s="289" t="s">
        <v>2</v>
      </c>
      <c r="H8" s="289"/>
      <c r="I8" s="289"/>
      <c r="J8" s="289"/>
      <c r="K8" s="289"/>
      <c r="L8" s="289"/>
      <c r="S8" s="28"/>
      <c r="T8" s="19"/>
      <c r="U8" s="13"/>
      <c r="V8" s="13"/>
      <c r="W8" s="14"/>
      <c r="X8" s="10"/>
      <c r="Y8" s="10"/>
      <c r="Z8" s="10"/>
      <c r="AA8" s="10"/>
      <c r="AB8" s="10"/>
      <c r="AC8" s="10"/>
      <c r="AD8" s="10"/>
      <c r="AE8" s="10"/>
      <c r="AF8" s="10"/>
      <c r="AJ8" s="218"/>
      <c r="AK8" s="22"/>
      <c r="AL8" s="23"/>
      <c r="AM8" s="7"/>
      <c r="AN8" s="24"/>
      <c r="AO8" s="5"/>
      <c r="AQ8" s="7"/>
    </row>
    <row r="9" spans="2:43" ht="14.25">
      <c r="B9" s="25"/>
      <c r="C9" s="26"/>
      <c r="G9" s="27"/>
      <c r="H9" s="28"/>
      <c r="I9" s="29"/>
      <c r="J9" s="29"/>
      <c r="K9" s="29"/>
      <c r="S9" s="222"/>
      <c r="T9" s="224"/>
      <c r="U9" s="13"/>
      <c r="V9" s="13"/>
      <c r="W9" s="223" t="s">
        <v>61</v>
      </c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18"/>
      <c r="AK9" s="22"/>
      <c r="AL9" s="23"/>
      <c r="AM9" s="7"/>
      <c r="AN9" s="24"/>
      <c r="AO9" s="5"/>
      <c r="AQ9" s="7"/>
    </row>
    <row r="10" spans="2:43" ht="7.5" customHeight="1">
      <c r="B10" s="25"/>
      <c r="C10" s="26"/>
      <c r="G10" s="27"/>
      <c r="H10" s="28"/>
      <c r="I10" s="29"/>
      <c r="J10" s="29"/>
      <c r="K10" s="29"/>
      <c r="S10" s="222"/>
      <c r="T10" s="224"/>
      <c r="U10" s="13"/>
      <c r="V10" s="13"/>
      <c r="W10" s="223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18"/>
      <c r="AK10" s="22"/>
      <c r="AL10" s="23"/>
      <c r="AM10" s="7"/>
      <c r="AN10" s="24"/>
      <c r="AO10" s="5"/>
      <c r="AQ10" s="7"/>
    </row>
    <row r="11" spans="7:43" ht="7.5" customHeight="1">
      <c r="G11" s="27"/>
      <c r="H11" s="28"/>
      <c r="I11" s="29"/>
      <c r="J11" s="29"/>
      <c r="K11" s="29"/>
      <c r="L11" s="27"/>
      <c r="M11" s="28"/>
      <c r="N11" s="29"/>
      <c r="O11" s="27"/>
      <c r="P11" s="28"/>
      <c r="Q11" s="29"/>
      <c r="R11" s="29"/>
      <c r="S11" s="28"/>
      <c r="T11" s="19"/>
      <c r="U11" s="13"/>
      <c r="V11" s="13"/>
      <c r="W11" s="10"/>
      <c r="X11" s="10"/>
      <c r="Y11" s="10"/>
      <c r="Z11" s="20"/>
      <c r="AA11" s="184"/>
      <c r="AB11" s="184"/>
      <c r="AC11" s="184"/>
      <c r="AD11" s="184"/>
      <c r="AE11" s="184"/>
      <c r="AF11" s="20"/>
      <c r="AG11" s="30"/>
      <c r="AH11" s="30"/>
      <c r="AI11" s="21"/>
      <c r="AJ11" s="195"/>
      <c r="AK11" s="22"/>
      <c r="AL11" s="23"/>
      <c r="AM11" s="7"/>
      <c r="AN11" s="24"/>
      <c r="AO11" s="5"/>
      <c r="AQ11" s="7"/>
    </row>
    <row r="12" spans="1:46" s="9" customFormat="1" ht="3.75" customHeight="1">
      <c r="A12" s="31"/>
      <c r="B12" s="32" t="s">
        <v>3</v>
      </c>
      <c r="C12" s="33">
        <f>LOOKUP(D5,Monatsname)</f>
        <v>6</v>
      </c>
      <c r="D12" s="34"/>
      <c r="E12" s="31"/>
      <c r="F12" s="34"/>
      <c r="G12" s="34"/>
      <c r="H12" s="34"/>
      <c r="I12" s="35"/>
      <c r="J12" s="35"/>
      <c r="K12" s="35"/>
      <c r="L12" s="34"/>
      <c r="M12" s="34"/>
      <c r="N12" s="35"/>
      <c r="O12" s="34"/>
      <c r="P12" s="34"/>
      <c r="Q12" s="35"/>
      <c r="R12" s="35"/>
      <c r="S12" s="36"/>
      <c r="T12" s="37"/>
      <c r="U12" s="13"/>
      <c r="V12" s="13"/>
      <c r="W12" s="38"/>
      <c r="X12" s="38"/>
      <c r="Y12" s="38"/>
      <c r="Z12" s="38"/>
      <c r="AA12" s="185"/>
      <c r="AB12" s="185"/>
      <c r="AC12" s="185"/>
      <c r="AD12" s="185"/>
      <c r="AE12" s="185"/>
      <c r="AF12" s="38"/>
      <c r="AG12" s="40"/>
      <c r="AH12" s="40"/>
      <c r="AI12" s="40"/>
      <c r="AJ12" s="196"/>
      <c r="AK12" s="22"/>
      <c r="AL12" s="22"/>
      <c r="AM12" s="23"/>
      <c r="AN12" s="41"/>
      <c r="AO12" s="7"/>
      <c r="AP12" s="42"/>
      <c r="AQ12" s="43"/>
      <c r="AR12" s="43"/>
      <c r="AS12" s="44"/>
      <c r="AT12" s="44"/>
    </row>
    <row r="13" spans="1:46" s="9" customFormat="1" ht="15" customHeight="1">
      <c r="A13" s="45" t="s">
        <v>44</v>
      </c>
      <c r="B13" s="39" t="s">
        <v>4</v>
      </c>
      <c r="C13" s="46"/>
      <c r="D13" s="27"/>
      <c r="E13" s="45" t="s">
        <v>43</v>
      </c>
      <c r="F13" s="47"/>
      <c r="G13" s="27"/>
      <c r="H13" s="27"/>
      <c r="I13" s="48"/>
      <c r="J13" s="48"/>
      <c r="K13" s="48"/>
      <c r="L13" s="27"/>
      <c r="M13" s="27"/>
      <c r="N13" s="48"/>
      <c r="O13" s="27"/>
      <c r="P13" s="27"/>
      <c r="Q13" s="48"/>
      <c r="R13" s="48"/>
      <c r="S13" s="287" t="s">
        <v>47</v>
      </c>
      <c r="T13" s="288"/>
      <c r="U13" s="13"/>
      <c r="V13" s="13"/>
      <c r="X13" s="219" t="s">
        <v>57</v>
      </c>
      <c r="Y13" s="49"/>
      <c r="Z13" s="50"/>
      <c r="AA13" s="185"/>
      <c r="AB13" s="185"/>
      <c r="AC13" s="185"/>
      <c r="AD13" s="185"/>
      <c r="AE13" s="185"/>
      <c r="AF13" s="50"/>
      <c r="AG13" s="49"/>
      <c r="AH13" s="49"/>
      <c r="AI13" s="50"/>
      <c r="AK13" s="22"/>
      <c r="AL13" s="22"/>
      <c r="AM13" s="23"/>
      <c r="AN13" s="41"/>
      <c r="AO13" s="44"/>
      <c r="AP13" s="42"/>
      <c r="AQ13" s="43"/>
      <c r="AR13" s="43"/>
      <c r="AS13" s="44"/>
      <c r="AT13" s="44"/>
    </row>
    <row r="14" spans="1:46" s="9" customFormat="1" ht="12.75" customHeight="1" hidden="1" outlineLevel="1">
      <c r="A14" s="51"/>
      <c r="B14" s="25" t="s">
        <v>6</v>
      </c>
      <c r="C14" s="33">
        <f>LOOKUP(C12,Monat)</f>
        <v>43983</v>
      </c>
      <c r="D14" s="52"/>
      <c r="E14" s="51"/>
      <c r="F14" s="53"/>
      <c r="G14" s="52"/>
      <c r="H14" s="52"/>
      <c r="I14" s="48"/>
      <c r="J14" s="48"/>
      <c r="K14" s="48"/>
      <c r="L14" s="52"/>
      <c r="M14" s="52"/>
      <c r="N14" s="48"/>
      <c r="O14" s="52"/>
      <c r="P14" s="52"/>
      <c r="Q14" s="48"/>
      <c r="R14" s="48"/>
      <c r="S14" s="287"/>
      <c r="T14" s="288"/>
      <c r="U14" s="13"/>
      <c r="V14" s="13"/>
      <c r="W14" s="54"/>
      <c r="X14" s="49"/>
      <c r="Y14" s="49"/>
      <c r="Z14" s="50"/>
      <c r="AA14" s="185"/>
      <c r="AB14" s="185"/>
      <c r="AC14" s="185"/>
      <c r="AD14" s="185"/>
      <c r="AE14" s="185"/>
      <c r="AF14" s="50"/>
      <c r="AG14" s="49"/>
      <c r="AH14" s="49"/>
      <c r="AI14" s="50"/>
      <c r="AJ14" s="197"/>
      <c r="AK14" s="22"/>
      <c r="AL14" s="22"/>
      <c r="AM14" s="23"/>
      <c r="AN14" s="41"/>
      <c r="AO14" s="44"/>
      <c r="AP14" s="42"/>
      <c r="AQ14" s="43"/>
      <c r="AR14" s="43"/>
      <c r="AS14" s="44"/>
      <c r="AT14" s="44"/>
    </row>
    <row r="15" spans="1:46" s="9" customFormat="1" ht="21.75" customHeight="1" collapsed="1" thickBot="1">
      <c r="A15" s="51"/>
      <c r="B15" s="55" t="s">
        <v>7</v>
      </c>
      <c r="C15" s="56">
        <f>LOOKUP(C14,Wochentag)</f>
        <v>2</v>
      </c>
      <c r="D15" s="52"/>
      <c r="E15" s="299" t="s">
        <v>51</v>
      </c>
      <c r="F15" s="304"/>
      <c r="G15" s="299" t="s">
        <v>52</v>
      </c>
      <c r="H15" s="300"/>
      <c r="I15" s="48"/>
      <c r="J15" s="48"/>
      <c r="K15" s="48"/>
      <c r="L15" s="297" t="s">
        <v>56</v>
      </c>
      <c r="M15" s="298"/>
      <c r="N15" s="48"/>
      <c r="O15" s="297" t="s">
        <v>40</v>
      </c>
      <c r="P15" s="298"/>
      <c r="Q15" s="48"/>
      <c r="R15" s="2" t="s">
        <v>41</v>
      </c>
      <c r="S15" s="287"/>
      <c r="T15" s="288"/>
      <c r="U15" s="13"/>
      <c r="V15" s="13"/>
      <c r="W15" s="2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218"/>
      <c r="AK15" s="22"/>
      <c r="AL15" s="22"/>
      <c r="AM15" s="23"/>
      <c r="AN15" s="41"/>
      <c r="AO15" s="44"/>
      <c r="AP15" s="42"/>
      <c r="AQ15" s="43"/>
      <c r="AR15" s="43"/>
      <c r="AS15" s="44"/>
      <c r="AT15" s="44"/>
    </row>
    <row r="16" spans="1:46" s="65" customFormat="1" ht="13.5" customHeight="1" hidden="1" outlineLevel="1">
      <c r="A16" s="57"/>
      <c r="B16" s="58">
        <f>IF(C15=7,1,0)</f>
        <v>0</v>
      </c>
      <c r="C16" s="58">
        <f>B16</f>
        <v>0</v>
      </c>
      <c r="D16" s="48"/>
      <c r="E16" s="59"/>
      <c r="F16" s="60"/>
      <c r="G16" s="59"/>
      <c r="H16" s="61"/>
      <c r="I16" s="48"/>
      <c r="J16" s="48"/>
      <c r="K16" s="48"/>
      <c r="L16" s="209"/>
      <c r="M16" s="210"/>
      <c r="N16" s="48"/>
      <c r="O16" s="297"/>
      <c r="P16" s="298"/>
      <c r="Q16" s="48"/>
      <c r="R16" s="48"/>
      <c r="S16" s="62"/>
      <c r="T16" s="63"/>
      <c r="U16" s="13"/>
      <c r="V16" s="13"/>
      <c r="W16" s="64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196"/>
      <c r="AK16" s="22"/>
      <c r="AL16" s="22"/>
      <c r="AM16" s="23"/>
      <c r="AN16" s="41"/>
      <c r="AO16" s="44"/>
      <c r="AP16" s="42"/>
      <c r="AQ16" s="43"/>
      <c r="AR16" s="43"/>
      <c r="AS16" s="44"/>
      <c r="AT16" s="44"/>
    </row>
    <row r="17" spans="1:46" s="65" customFormat="1" ht="13.5" customHeight="1" hidden="1" outlineLevel="1">
      <c r="A17" s="57"/>
      <c r="B17" s="58">
        <f>IF(C15=1,1,0)</f>
        <v>0</v>
      </c>
      <c r="C17" s="58">
        <f>IF(AND(B17=0,C16=0),0,C16+1)</f>
        <v>0</v>
      </c>
      <c r="D17" s="48"/>
      <c r="E17" s="59"/>
      <c r="F17" s="60"/>
      <c r="G17" s="59"/>
      <c r="H17" s="61"/>
      <c r="I17" s="48"/>
      <c r="J17" s="48"/>
      <c r="K17" s="48"/>
      <c r="L17" s="209"/>
      <c r="M17" s="210"/>
      <c r="N17" s="48"/>
      <c r="O17" s="297"/>
      <c r="P17" s="298"/>
      <c r="Q17" s="48"/>
      <c r="R17" s="48"/>
      <c r="S17" s="62"/>
      <c r="T17" s="63"/>
      <c r="U17" s="13"/>
      <c r="V17" s="13"/>
      <c r="W17" s="64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196"/>
      <c r="AK17" s="22"/>
      <c r="AL17" s="22"/>
      <c r="AM17" s="23"/>
      <c r="AN17" s="41"/>
      <c r="AO17" s="44"/>
      <c r="AP17" s="42"/>
      <c r="AQ17" s="43"/>
      <c r="AR17" s="43"/>
      <c r="AS17" s="44"/>
      <c r="AT17" s="44"/>
    </row>
    <row r="18" spans="1:46" s="52" customFormat="1" ht="12.75" customHeight="1" hidden="1" outlineLevel="1" collapsed="1">
      <c r="A18" s="51"/>
      <c r="B18" s="66"/>
      <c r="C18" s="66"/>
      <c r="E18" s="59"/>
      <c r="F18" s="60"/>
      <c r="G18" s="59"/>
      <c r="H18" s="61"/>
      <c r="I18" s="67" t="s">
        <v>8</v>
      </c>
      <c r="J18" s="67" t="s">
        <v>9</v>
      </c>
      <c r="K18" s="33" t="s">
        <v>39</v>
      </c>
      <c r="L18" s="209"/>
      <c r="M18" s="210"/>
      <c r="N18" s="33" t="s">
        <v>37</v>
      </c>
      <c r="O18" s="297"/>
      <c r="P18" s="298"/>
      <c r="Q18" s="67" t="s">
        <v>42</v>
      </c>
      <c r="R18" s="33" t="s">
        <v>5</v>
      </c>
      <c r="S18" s="45"/>
      <c r="T18" s="68"/>
      <c r="U18" s="13"/>
      <c r="V18" s="13"/>
      <c r="W18" s="69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196"/>
      <c r="AK18" s="22"/>
      <c r="AL18" s="22"/>
      <c r="AM18" s="23"/>
      <c r="AN18" s="41"/>
      <c r="AO18" s="44"/>
      <c r="AP18" s="71"/>
      <c r="AQ18" s="72"/>
      <c r="AR18" s="72"/>
      <c r="AS18" s="73"/>
      <c r="AT18" s="73"/>
    </row>
    <row r="19" spans="1:46" s="11" customFormat="1" ht="12.75" customHeight="1" collapsed="1">
      <c r="A19" s="74"/>
      <c r="B19" s="66"/>
      <c r="C19" s="66"/>
      <c r="D19" s="75"/>
      <c r="E19" s="76" t="s">
        <v>10</v>
      </c>
      <c r="F19" s="77" t="s">
        <v>11</v>
      </c>
      <c r="G19" s="76" t="s">
        <v>10</v>
      </c>
      <c r="H19" s="77" t="s">
        <v>11</v>
      </c>
      <c r="I19" s="78" t="s">
        <v>38</v>
      </c>
      <c r="J19" s="78" t="s">
        <v>38</v>
      </c>
      <c r="K19" s="78" t="s">
        <v>38</v>
      </c>
      <c r="L19" s="76" t="s">
        <v>55</v>
      </c>
      <c r="M19" s="77" t="s">
        <v>11</v>
      </c>
      <c r="N19" s="78" t="s">
        <v>38</v>
      </c>
      <c r="O19" s="76" t="s">
        <v>10</v>
      </c>
      <c r="P19" s="77" t="s">
        <v>11</v>
      </c>
      <c r="Q19" s="78" t="s">
        <v>38</v>
      </c>
      <c r="R19" s="78" t="s">
        <v>38</v>
      </c>
      <c r="S19" s="76" t="s">
        <v>10</v>
      </c>
      <c r="T19" s="79" t="s">
        <v>11</v>
      </c>
      <c r="U19" s="13"/>
      <c r="V19" s="13"/>
      <c r="W19" s="220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198"/>
      <c r="AK19" s="22"/>
      <c r="AL19" s="80" t="s">
        <v>35</v>
      </c>
      <c r="AM19" s="23"/>
      <c r="AN19" s="41"/>
      <c r="AO19" s="73"/>
      <c r="AP19" s="81"/>
      <c r="AQ19" s="82"/>
      <c r="AR19" s="82"/>
      <c r="AS19" s="83"/>
      <c r="AT19" s="83"/>
    </row>
    <row r="20" spans="1:42" ht="12.75" customHeight="1">
      <c r="A20" s="84" t="str">
        <f>IF(D20=" "," ","Mo")</f>
        <v>Mo</v>
      </c>
      <c r="B20" s="85">
        <f>IF(C15=2,1,0)</f>
        <v>1</v>
      </c>
      <c r="C20" s="85">
        <f>IF(B20=1,1,0)</f>
        <v>1</v>
      </c>
      <c r="D20" s="225">
        <f>IF($D$5=0," ",IF(C20=1,C20," "))</f>
        <v>1</v>
      </c>
      <c r="E20" s="226"/>
      <c r="F20" s="227"/>
      <c r="G20" s="226"/>
      <c r="H20" s="227"/>
      <c r="I20" s="228">
        <f aca="true" t="shared" si="0" ref="I20:I26">(E20*60)+F20</f>
        <v>0</v>
      </c>
      <c r="J20" s="228">
        <f aca="true" t="shared" si="1" ref="J20:J26">(G20*60)+H20</f>
        <v>0</v>
      </c>
      <c r="K20" s="228">
        <f aca="true" t="shared" si="2" ref="K20:K26">J20-I20</f>
        <v>0</v>
      </c>
      <c r="L20" s="229"/>
      <c r="M20" s="227"/>
      <c r="N20" s="228">
        <f>IF(OR(L20="U",L20="K",L20="F"),0,(L20*60)+M20)</f>
        <v>0</v>
      </c>
      <c r="O20" s="226"/>
      <c r="P20" s="227"/>
      <c r="Q20" s="87">
        <f aca="true" t="shared" si="3" ref="Q20:Q26">(O20*60)+P20</f>
        <v>0</v>
      </c>
      <c r="R20" s="87">
        <f aca="true" t="shared" si="4" ref="R20:R26">K20-N20-Q20</f>
        <v>0</v>
      </c>
      <c r="S20" s="211" t="str">
        <f>IF(E20=0," ",INT(R20/60))</f>
        <v xml:space="preserve"> </v>
      </c>
      <c r="T20" s="212" t="str">
        <f aca="true" t="shared" si="5" ref="T20:T26">IF(E20=0," ",MOD(R20,60))</f>
        <v xml:space="preserve"> </v>
      </c>
      <c r="U20" s="13"/>
      <c r="V20" s="13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199"/>
      <c r="AK20" s="22"/>
      <c r="AL20" s="89">
        <f>X7+(ROUND(Z7/60,2))</f>
        <v>0</v>
      </c>
      <c r="AM20" s="89">
        <f>ROUND((AL20*100/38.5),2)</f>
        <v>0</v>
      </c>
      <c r="AN20" s="90" t="s">
        <v>13</v>
      </c>
      <c r="AO20" s="17">
        <f>AM27</f>
        <v>0</v>
      </c>
      <c r="AP20" s="18">
        <f>AN27</f>
        <v>0</v>
      </c>
    </row>
    <row r="21" spans="1:42" ht="12.75" customHeight="1">
      <c r="A21" s="84" t="str">
        <f>IF(D21=" "," ","Di")</f>
        <v>Di</v>
      </c>
      <c r="B21" s="85">
        <f>IF(B20=1,1,IF(C15=3,1,0))</f>
        <v>1</v>
      </c>
      <c r="C21" s="85">
        <f>IF(B20&gt;=1,C20+1,IF(AND(B21=1,C15=3),C20+1,0))</f>
        <v>2</v>
      </c>
      <c r="D21" s="225">
        <f aca="true" t="shared" si="6" ref="D21:D26">IF($D$5=0," ",IF(B21=1,C21," "))</f>
        <v>2</v>
      </c>
      <c r="E21" s="226"/>
      <c r="F21" s="227"/>
      <c r="G21" s="226"/>
      <c r="H21" s="227"/>
      <c r="I21" s="228">
        <f t="shared" si="0"/>
        <v>0</v>
      </c>
      <c r="J21" s="228">
        <f t="shared" si="1"/>
        <v>0</v>
      </c>
      <c r="K21" s="228">
        <f t="shared" si="2"/>
        <v>0</v>
      </c>
      <c r="L21" s="229"/>
      <c r="M21" s="227"/>
      <c r="N21" s="228">
        <f aca="true" t="shared" si="7" ref="N21:N26">IF(OR(L21="U",L21="K",L21="F"),0,(L21*60)+M21)</f>
        <v>0</v>
      </c>
      <c r="O21" s="226"/>
      <c r="P21" s="227"/>
      <c r="Q21" s="87">
        <f t="shared" si="3"/>
        <v>0</v>
      </c>
      <c r="R21" s="87">
        <f t="shared" si="4"/>
        <v>0</v>
      </c>
      <c r="S21" s="211" t="str">
        <f aca="true" t="shared" si="8" ref="S21:S26">IF(E21=0," ",INT(R21/60))</f>
        <v xml:space="preserve"> </v>
      </c>
      <c r="T21" s="212" t="str">
        <f t="shared" si="5"/>
        <v xml:space="preserve"> </v>
      </c>
      <c r="U21" s="13"/>
      <c r="V21" s="13"/>
      <c r="W21" s="192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199"/>
      <c r="AK21" s="22"/>
      <c r="AL21" s="22"/>
      <c r="AM21" s="91" t="s">
        <v>14</v>
      </c>
      <c r="AN21" s="92" t="s">
        <v>15</v>
      </c>
      <c r="AO21" s="17">
        <f>AM27</f>
        <v>0</v>
      </c>
      <c r="AP21" s="18">
        <f>AN27</f>
        <v>0</v>
      </c>
    </row>
    <row r="22" spans="1:42" ht="12.75" customHeight="1">
      <c r="A22" s="84" t="str">
        <f>IF(D22=" "," ","Mi")</f>
        <v>Mi</v>
      </c>
      <c r="B22" s="85">
        <f>IF(B21=1,1,IF(C15=4,1,0))</f>
        <v>1</v>
      </c>
      <c r="C22" s="85">
        <f>IF(B21&gt;=1,C21+1,IF(AND(B22=1,C15=4),C21+1,0))</f>
        <v>3</v>
      </c>
      <c r="D22" s="225">
        <f t="shared" si="6"/>
        <v>3</v>
      </c>
      <c r="E22" s="226"/>
      <c r="F22" s="227"/>
      <c r="G22" s="226"/>
      <c r="H22" s="227"/>
      <c r="I22" s="228">
        <f>(E22*60)+F22</f>
        <v>0</v>
      </c>
      <c r="J22" s="228">
        <f>(G22*60)+H22</f>
        <v>0</v>
      </c>
      <c r="K22" s="228">
        <f>J22-I22</f>
        <v>0</v>
      </c>
      <c r="L22" s="229"/>
      <c r="M22" s="227"/>
      <c r="N22" s="228">
        <f t="shared" si="7"/>
        <v>0</v>
      </c>
      <c r="O22" s="226"/>
      <c r="P22" s="227"/>
      <c r="Q22" s="87">
        <f t="shared" si="3"/>
        <v>0</v>
      </c>
      <c r="R22" s="87">
        <f t="shared" si="4"/>
        <v>0</v>
      </c>
      <c r="S22" s="211" t="str">
        <f t="shared" si="8"/>
        <v xml:space="preserve"> </v>
      </c>
      <c r="T22" s="212" t="str">
        <f t="shared" si="5"/>
        <v xml:space="preserve"> </v>
      </c>
      <c r="U22" s="13"/>
      <c r="V22" s="13"/>
      <c r="W22" s="88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199"/>
      <c r="AK22" s="22"/>
      <c r="AL22" s="22" t="s">
        <v>16</v>
      </c>
      <c r="AM22" s="93">
        <v>0.32083333333333336</v>
      </c>
      <c r="AN22" s="94">
        <v>462</v>
      </c>
      <c r="AO22" s="17">
        <f>AM27</f>
        <v>0</v>
      </c>
      <c r="AP22" s="18">
        <f>AN27</f>
        <v>0</v>
      </c>
    </row>
    <row r="23" spans="1:42" ht="12.75" customHeight="1">
      <c r="A23" s="84" t="str">
        <f>IF(D23=" "," ","Do")</f>
        <v>Do</v>
      </c>
      <c r="B23" s="85">
        <f>IF(B22=1,1,IF(C15=5,1,0))</f>
        <v>1</v>
      </c>
      <c r="C23" s="85">
        <f>IF(B22&gt;=1,C22+1,IF(AND(B23=1,C15=5),C22+1,0))</f>
        <v>4</v>
      </c>
      <c r="D23" s="225">
        <f t="shared" si="6"/>
        <v>4</v>
      </c>
      <c r="E23" s="226"/>
      <c r="F23" s="227"/>
      <c r="G23" s="226"/>
      <c r="H23" s="227"/>
      <c r="I23" s="228">
        <f>(E23*60)+F23</f>
        <v>0</v>
      </c>
      <c r="J23" s="228">
        <f>(G23*60)+H23</f>
        <v>0</v>
      </c>
      <c r="K23" s="228">
        <f>J23-I23</f>
        <v>0</v>
      </c>
      <c r="L23" s="229"/>
      <c r="M23" s="227"/>
      <c r="N23" s="228">
        <f t="shared" si="7"/>
        <v>0</v>
      </c>
      <c r="O23" s="226"/>
      <c r="P23" s="227"/>
      <c r="Q23" s="87">
        <f t="shared" si="3"/>
        <v>0</v>
      </c>
      <c r="R23" s="87">
        <f t="shared" si="4"/>
        <v>0</v>
      </c>
      <c r="S23" s="211" t="str">
        <f t="shared" si="8"/>
        <v xml:space="preserve"> </v>
      </c>
      <c r="T23" s="212" t="str">
        <f t="shared" si="5"/>
        <v xml:space="preserve"> </v>
      </c>
      <c r="U23" s="13"/>
      <c r="V23" s="13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K23" s="22"/>
      <c r="AL23" s="22"/>
      <c r="AM23" s="93"/>
      <c r="AN23" s="94"/>
      <c r="AO23" s="17">
        <f>AM27</f>
        <v>0</v>
      </c>
      <c r="AP23" s="18">
        <f>AN27</f>
        <v>0</v>
      </c>
    </row>
    <row r="24" spans="1:42" ht="12.75" customHeight="1" collapsed="1">
      <c r="A24" s="84" t="str">
        <f>IF(D24=" "," ","Fr")</f>
        <v>Fr</v>
      </c>
      <c r="B24" s="85">
        <f>IF(B23=1,1,IF(C15=6,1,0))</f>
        <v>1</v>
      </c>
      <c r="C24" s="85">
        <f>IF(B23&gt;=1,C23+1,IF(AND(B24=1,C15=6),C23+1,0))</f>
        <v>5</v>
      </c>
      <c r="D24" s="225">
        <f t="shared" si="6"/>
        <v>5</v>
      </c>
      <c r="E24" s="226"/>
      <c r="F24" s="227"/>
      <c r="G24" s="226"/>
      <c r="H24" s="227"/>
      <c r="I24" s="228">
        <f>(E24*60)+F24</f>
        <v>0</v>
      </c>
      <c r="J24" s="228">
        <f>(G24*60)+H24</f>
        <v>0</v>
      </c>
      <c r="K24" s="228">
        <f>J24-I24</f>
        <v>0</v>
      </c>
      <c r="L24" s="229"/>
      <c r="M24" s="227"/>
      <c r="N24" s="228">
        <f t="shared" si="7"/>
        <v>0</v>
      </c>
      <c r="O24" s="226"/>
      <c r="P24" s="227"/>
      <c r="Q24" s="87">
        <f t="shared" si="3"/>
        <v>0</v>
      </c>
      <c r="R24" s="87">
        <f t="shared" si="4"/>
        <v>0</v>
      </c>
      <c r="S24" s="211" t="str">
        <f t="shared" si="8"/>
        <v xml:space="preserve"> </v>
      </c>
      <c r="T24" s="212" t="str">
        <f t="shared" si="5"/>
        <v xml:space="preserve"> </v>
      </c>
      <c r="U24" s="13"/>
      <c r="V24" s="13"/>
      <c r="W24" s="88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K24" s="22"/>
      <c r="AL24" s="95" t="s">
        <v>45</v>
      </c>
      <c r="AM24" s="96"/>
      <c r="AO24" s="17">
        <f>AM27</f>
        <v>0</v>
      </c>
      <c r="AP24" s="18">
        <f>AN27</f>
        <v>0</v>
      </c>
    </row>
    <row r="25" spans="1:42" ht="12.75" customHeight="1">
      <c r="A25" s="84" t="str">
        <f>IF(D25=" "," ","Sa")</f>
        <v>Sa</v>
      </c>
      <c r="B25" s="85">
        <f>IF(B24=1,1,IF(C15=7,1,0))</f>
        <v>1</v>
      </c>
      <c r="C25" s="85">
        <f>IF(B24&gt;=1,C24+1,IF(AND(B25=1,C15=7),C24+1,0))</f>
        <v>6</v>
      </c>
      <c r="D25" s="225">
        <f t="shared" si="6"/>
        <v>6</v>
      </c>
      <c r="E25" s="226"/>
      <c r="F25" s="227"/>
      <c r="G25" s="226"/>
      <c r="H25" s="227"/>
      <c r="I25" s="228">
        <f>(E25*60)+F25</f>
        <v>0</v>
      </c>
      <c r="J25" s="228">
        <f>(G25*60)+H25</f>
        <v>0</v>
      </c>
      <c r="K25" s="228">
        <f>J25-I25</f>
        <v>0</v>
      </c>
      <c r="L25" s="229"/>
      <c r="M25" s="227"/>
      <c r="N25" s="228">
        <f t="shared" si="7"/>
        <v>0</v>
      </c>
      <c r="O25" s="226"/>
      <c r="P25" s="227"/>
      <c r="Q25" s="87">
        <f t="shared" si="3"/>
        <v>0</v>
      </c>
      <c r="R25" s="87">
        <f t="shared" si="4"/>
        <v>0</v>
      </c>
      <c r="S25" s="211" t="str">
        <f t="shared" si="8"/>
        <v xml:space="preserve"> </v>
      </c>
      <c r="T25" s="212" t="str">
        <f t="shared" si="5"/>
        <v xml:space="preserve"> </v>
      </c>
      <c r="U25" s="13"/>
      <c r="V25" s="13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K25" s="22"/>
      <c r="AL25" s="22"/>
      <c r="AM25" s="89">
        <f>ROUND(167.4*AM20/100,2)</f>
        <v>0</v>
      </c>
      <c r="AN25" s="94"/>
      <c r="AO25" s="17"/>
      <c r="AP25" s="18"/>
    </row>
    <row r="26" spans="1:42" ht="12.75" customHeight="1" thickBot="1">
      <c r="A26" s="84" t="str">
        <f>IF(D26=" "," ","So")</f>
        <v>So</v>
      </c>
      <c r="B26" s="85">
        <f>IF(B25=1,1,IF(C15=1,1,0))</f>
        <v>1</v>
      </c>
      <c r="C26" s="85">
        <f>IF(B25&gt;=1,C25+1,IF(AND(B26=1,C15=1),C25+1,0))</f>
        <v>7</v>
      </c>
      <c r="D26" s="225">
        <f t="shared" si="6"/>
        <v>7</v>
      </c>
      <c r="E26" s="226"/>
      <c r="F26" s="227"/>
      <c r="G26" s="226"/>
      <c r="H26" s="227"/>
      <c r="I26" s="228">
        <f t="shared" si="0"/>
        <v>0</v>
      </c>
      <c r="J26" s="228">
        <f t="shared" si="1"/>
        <v>0</v>
      </c>
      <c r="K26" s="228">
        <f t="shared" si="2"/>
        <v>0</v>
      </c>
      <c r="L26" s="229"/>
      <c r="M26" s="227"/>
      <c r="N26" s="228">
        <f t="shared" si="7"/>
        <v>0</v>
      </c>
      <c r="O26" s="226"/>
      <c r="P26" s="227"/>
      <c r="Q26" s="87">
        <f t="shared" si="3"/>
        <v>0</v>
      </c>
      <c r="R26" s="97">
        <f t="shared" si="4"/>
        <v>0</v>
      </c>
      <c r="S26" s="211" t="str">
        <f t="shared" si="8"/>
        <v xml:space="preserve"> </v>
      </c>
      <c r="T26" s="212" t="str">
        <f t="shared" si="5"/>
        <v xml:space="preserve"> </v>
      </c>
      <c r="U26" s="13"/>
      <c r="V26" s="13"/>
      <c r="W26" s="192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199"/>
      <c r="AK26" s="22"/>
      <c r="AL26" s="98"/>
      <c r="AM26" s="96"/>
      <c r="AN26" s="94"/>
      <c r="AO26" s="17"/>
      <c r="AP26" s="18"/>
    </row>
    <row r="27" spans="1:40" ht="12.75" customHeight="1" thickBot="1">
      <c r="A27" s="99"/>
      <c r="B27" s="100"/>
      <c r="C27" s="101"/>
      <c r="D27" s="102"/>
      <c r="E27" s="12"/>
      <c r="F27" s="12"/>
      <c r="G27" s="12"/>
      <c r="H27" s="12"/>
      <c r="I27" s="13"/>
      <c r="J27" s="13"/>
      <c r="K27" s="13"/>
      <c r="L27" s="12"/>
      <c r="M27" s="12"/>
      <c r="N27" s="13"/>
      <c r="O27" s="12"/>
      <c r="P27" s="12"/>
      <c r="Q27" s="103"/>
      <c r="R27" s="104">
        <f>SUM(R20:R26)</f>
        <v>0</v>
      </c>
      <c r="S27" s="211" t="str">
        <f>IF(R27=0," ",INT(R27/60))</f>
        <v xml:space="preserve"> </v>
      </c>
      <c r="T27" s="212" t="str">
        <f>IF(R27=0," ",MOD(R27,60))</f>
        <v xml:space="preserve"> </v>
      </c>
      <c r="U27" s="13"/>
      <c r="V27" s="13"/>
      <c r="W27" s="10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00" t="str">
        <f>IF(AA36=0," ",IF(AA54&gt;0,"  !! Achtung, die Höchstgrenze für die Übertragung von Mehrarbeitsstunden auf ein Arbeitszeitkonto ist überschritten !!"," "))</f>
        <v xml:space="preserve"> </v>
      </c>
      <c r="AK27" s="22"/>
      <c r="AL27" s="22"/>
      <c r="AM27" s="22">
        <f>INT(AN25/60)</f>
        <v>0</v>
      </c>
      <c r="AN27" s="94">
        <f>MOD(AN25,60)</f>
        <v>0</v>
      </c>
    </row>
    <row r="28" spans="1:40" ht="3.95" customHeight="1">
      <c r="A28" s="74"/>
      <c r="B28" s="100"/>
      <c r="C28" s="101"/>
      <c r="D28" s="102"/>
      <c r="E28" s="12"/>
      <c r="F28" s="12"/>
      <c r="G28" s="12"/>
      <c r="H28" s="12"/>
      <c r="I28" s="13"/>
      <c r="J28" s="13"/>
      <c r="K28" s="13"/>
      <c r="L28" s="12"/>
      <c r="M28" s="12"/>
      <c r="N28" s="13"/>
      <c r="O28" s="12"/>
      <c r="P28" s="12"/>
      <c r="Q28" s="103"/>
      <c r="R28" s="103"/>
      <c r="S28" s="213"/>
      <c r="T28" s="214"/>
      <c r="U28" s="13"/>
      <c r="V28" s="13"/>
      <c r="W28" s="10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199"/>
      <c r="AK28" s="22"/>
      <c r="AL28" s="22"/>
      <c r="AM28" s="22"/>
      <c r="AN28" s="94"/>
    </row>
    <row r="29" spans="1:40" ht="12.75" customHeight="1" thickBot="1">
      <c r="A29" s="84" t="str">
        <f>IF(D29=" "," ","Mo")</f>
        <v>Mo</v>
      </c>
      <c r="B29" s="85">
        <v>1</v>
      </c>
      <c r="C29" s="85">
        <f>C26+1</f>
        <v>8</v>
      </c>
      <c r="D29" s="225">
        <f aca="true" t="shared" si="9" ref="D29:D35">IF($D$5=0," ",C29)</f>
        <v>8</v>
      </c>
      <c r="E29" s="226"/>
      <c r="F29" s="227"/>
      <c r="G29" s="226"/>
      <c r="H29" s="227"/>
      <c r="I29" s="228">
        <f aca="true" t="shared" si="10" ref="I29:I35">(E29*60)+F29</f>
        <v>0</v>
      </c>
      <c r="J29" s="228">
        <f aca="true" t="shared" si="11" ref="J29:J35">(G29*60)+H29</f>
        <v>0</v>
      </c>
      <c r="K29" s="228">
        <f aca="true" t="shared" si="12" ref="K29:K35">J29-I29</f>
        <v>0</v>
      </c>
      <c r="L29" s="229"/>
      <c r="M29" s="227"/>
      <c r="N29" s="228">
        <f aca="true" t="shared" si="13" ref="N29:N35">IF(OR(L29="U",L29="K",L29="F"),0,(L29*60)+M29)</f>
        <v>0</v>
      </c>
      <c r="O29" s="226"/>
      <c r="P29" s="227"/>
      <c r="Q29" s="87">
        <f aca="true" t="shared" si="14" ref="Q29:Q35">(O29*60)+P29</f>
        <v>0</v>
      </c>
      <c r="R29" s="87">
        <f aca="true" t="shared" si="15" ref="R29:R35">K29-N29-Q29</f>
        <v>0</v>
      </c>
      <c r="S29" s="211" t="str">
        <f aca="true" t="shared" si="16" ref="S29:S35">IF(E29=0," ",INT(R29/60))</f>
        <v xml:space="preserve"> </v>
      </c>
      <c r="T29" s="212" t="str">
        <f aca="true" t="shared" si="17" ref="T29:T35">IF(E29=0," ",MOD(R29,60))</f>
        <v xml:space="preserve"> </v>
      </c>
      <c r="U29" s="13"/>
      <c r="V29" s="13"/>
      <c r="W29" s="258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01" t="str">
        <f>IF(AA36=0," ",IF(AA54&gt;0,"  !! Erhöhte Personalausgaben !!"," "))</f>
        <v xml:space="preserve"> </v>
      </c>
      <c r="AK29" s="22"/>
      <c r="AL29" s="23"/>
      <c r="AM29" s="23"/>
      <c r="AN29" s="41"/>
    </row>
    <row r="30" spans="1:40" ht="12.75" customHeight="1">
      <c r="A30" s="84" t="str">
        <f>IF(D30=" "," ","Di")</f>
        <v>Di</v>
      </c>
      <c r="B30" s="85">
        <f aca="true" t="shared" si="18" ref="B30:B35">IF(B29=1,1,IF(C19=1,1,0))</f>
        <v>1</v>
      </c>
      <c r="C30" s="85">
        <f aca="true" t="shared" si="19" ref="C30:C35">C29+1</f>
        <v>9</v>
      </c>
      <c r="D30" s="225">
        <f t="shared" si="9"/>
        <v>9</v>
      </c>
      <c r="E30" s="226"/>
      <c r="F30" s="227"/>
      <c r="G30" s="226"/>
      <c r="H30" s="227"/>
      <c r="I30" s="228">
        <f t="shared" si="10"/>
        <v>0</v>
      </c>
      <c r="J30" s="228">
        <f t="shared" si="11"/>
        <v>0</v>
      </c>
      <c r="K30" s="228">
        <f t="shared" si="12"/>
        <v>0</v>
      </c>
      <c r="L30" s="229"/>
      <c r="M30" s="227"/>
      <c r="N30" s="228">
        <f t="shared" si="13"/>
        <v>0</v>
      </c>
      <c r="O30" s="226"/>
      <c r="P30" s="227"/>
      <c r="Q30" s="87">
        <f t="shared" si="14"/>
        <v>0</v>
      </c>
      <c r="R30" s="87">
        <f t="shared" si="15"/>
        <v>0</v>
      </c>
      <c r="S30" s="211" t="str">
        <f t="shared" si="16"/>
        <v xml:space="preserve"> </v>
      </c>
      <c r="T30" s="212" t="str">
        <f t="shared" si="17"/>
        <v xml:space="preserve"> </v>
      </c>
      <c r="U30" s="13"/>
      <c r="V30" s="13"/>
      <c r="W30" s="233"/>
      <c r="X30" s="330" t="s">
        <v>63</v>
      </c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K30" s="22"/>
      <c r="AL30" s="23"/>
      <c r="AM30" s="23"/>
      <c r="AN30" s="41"/>
    </row>
    <row r="31" spans="1:44" ht="12.75" customHeight="1">
      <c r="A31" s="84" t="str">
        <f>IF(D31=" "," ","Mi")</f>
        <v>Mi</v>
      </c>
      <c r="B31" s="85">
        <f t="shared" si="18"/>
        <v>1</v>
      </c>
      <c r="C31" s="85">
        <f t="shared" si="19"/>
        <v>10</v>
      </c>
      <c r="D31" s="225">
        <f t="shared" si="9"/>
        <v>10</v>
      </c>
      <c r="E31" s="226"/>
      <c r="F31" s="227"/>
      <c r="G31" s="226"/>
      <c r="H31" s="227"/>
      <c r="I31" s="228">
        <f t="shared" si="10"/>
        <v>0</v>
      </c>
      <c r="J31" s="228">
        <f t="shared" si="11"/>
        <v>0</v>
      </c>
      <c r="K31" s="228">
        <f t="shared" si="12"/>
        <v>0</v>
      </c>
      <c r="L31" s="229"/>
      <c r="M31" s="227"/>
      <c r="N31" s="228">
        <f t="shared" si="13"/>
        <v>0</v>
      </c>
      <c r="O31" s="226"/>
      <c r="P31" s="227"/>
      <c r="Q31" s="87">
        <f t="shared" si="14"/>
        <v>0</v>
      </c>
      <c r="R31" s="87">
        <f t="shared" si="15"/>
        <v>0</v>
      </c>
      <c r="S31" s="211" t="str">
        <f t="shared" si="16"/>
        <v xml:space="preserve"> </v>
      </c>
      <c r="T31" s="212" t="str">
        <f t="shared" si="17"/>
        <v xml:space="preserve"> </v>
      </c>
      <c r="U31" s="13"/>
      <c r="V31" s="13"/>
      <c r="W31" s="233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199"/>
      <c r="AK31" s="107"/>
      <c r="AL31" s="108" t="s">
        <v>17</v>
      </c>
      <c r="AM31" s="109"/>
      <c r="AN31" s="110"/>
      <c r="AP31" s="111" t="s">
        <v>18</v>
      </c>
      <c r="AQ31" s="112"/>
      <c r="AR31" s="112" t="s">
        <v>19</v>
      </c>
    </row>
    <row r="32" spans="1:44" ht="12.75" customHeight="1">
      <c r="A32" s="84" t="str">
        <f>IF(D32=" "," ","Do")</f>
        <v>Do</v>
      </c>
      <c r="B32" s="85">
        <f t="shared" si="18"/>
        <v>1</v>
      </c>
      <c r="C32" s="85">
        <f t="shared" si="19"/>
        <v>11</v>
      </c>
      <c r="D32" s="225">
        <f t="shared" si="9"/>
        <v>11</v>
      </c>
      <c r="E32" s="226"/>
      <c r="F32" s="227"/>
      <c r="G32" s="226"/>
      <c r="H32" s="227"/>
      <c r="I32" s="228">
        <f t="shared" si="10"/>
        <v>0</v>
      </c>
      <c r="J32" s="228">
        <f t="shared" si="11"/>
        <v>0</v>
      </c>
      <c r="K32" s="228">
        <f t="shared" si="12"/>
        <v>0</v>
      </c>
      <c r="L32" s="229"/>
      <c r="M32" s="227"/>
      <c r="N32" s="228">
        <f t="shared" si="13"/>
        <v>0</v>
      </c>
      <c r="O32" s="226"/>
      <c r="P32" s="227"/>
      <c r="Q32" s="87">
        <f t="shared" si="14"/>
        <v>0</v>
      </c>
      <c r="R32" s="87">
        <f t="shared" si="15"/>
        <v>0</v>
      </c>
      <c r="S32" s="211" t="str">
        <f t="shared" si="16"/>
        <v xml:space="preserve"> </v>
      </c>
      <c r="T32" s="212" t="str">
        <f t="shared" si="17"/>
        <v xml:space="preserve"> </v>
      </c>
      <c r="U32" s="13"/>
      <c r="V32" s="13"/>
      <c r="W32" s="233"/>
      <c r="X32" s="234" t="s">
        <v>64</v>
      </c>
      <c r="Y32" s="235"/>
      <c r="Z32" s="235"/>
      <c r="AA32" s="235"/>
      <c r="AB32" s="235"/>
      <c r="AC32" s="235"/>
      <c r="AD32" s="235"/>
      <c r="AE32" s="235"/>
      <c r="AF32" s="235"/>
      <c r="AG32" s="320"/>
      <c r="AH32" s="320"/>
      <c r="AI32" s="266"/>
      <c r="AJ32" s="199"/>
      <c r="AK32" s="107"/>
      <c r="AL32" s="113" t="s">
        <v>20</v>
      </c>
      <c r="AM32" s="114"/>
      <c r="AN32" s="115" t="s">
        <v>21</v>
      </c>
      <c r="AP32" s="116"/>
      <c r="AQ32" s="117"/>
      <c r="AR32" s="117"/>
    </row>
    <row r="33" spans="1:44" ht="12.75" customHeight="1">
      <c r="A33" s="84" t="str">
        <f>IF(D33=" "," ","Fr")</f>
        <v>Fr</v>
      </c>
      <c r="B33" s="85">
        <f t="shared" si="18"/>
        <v>1</v>
      </c>
      <c r="C33" s="85">
        <f t="shared" si="19"/>
        <v>12</v>
      </c>
      <c r="D33" s="225">
        <f t="shared" si="9"/>
        <v>12</v>
      </c>
      <c r="E33" s="226"/>
      <c r="F33" s="227"/>
      <c r="G33" s="226"/>
      <c r="H33" s="227"/>
      <c r="I33" s="228">
        <f t="shared" si="10"/>
        <v>0</v>
      </c>
      <c r="J33" s="228">
        <f t="shared" si="11"/>
        <v>0</v>
      </c>
      <c r="K33" s="228">
        <f t="shared" si="12"/>
        <v>0</v>
      </c>
      <c r="L33" s="229"/>
      <c r="M33" s="227"/>
      <c r="N33" s="228">
        <f t="shared" si="13"/>
        <v>0</v>
      </c>
      <c r="O33" s="226"/>
      <c r="P33" s="227"/>
      <c r="Q33" s="87">
        <f t="shared" si="14"/>
        <v>0</v>
      </c>
      <c r="R33" s="87">
        <f t="shared" si="15"/>
        <v>0</v>
      </c>
      <c r="S33" s="211" t="str">
        <f t="shared" si="16"/>
        <v xml:space="preserve"> </v>
      </c>
      <c r="T33" s="212" t="str">
        <f t="shared" si="17"/>
        <v xml:space="preserve"> </v>
      </c>
      <c r="U33" s="13"/>
      <c r="V33" s="13"/>
      <c r="W33" s="233"/>
      <c r="X33" s="236"/>
      <c r="Y33" s="237"/>
      <c r="Z33" s="238"/>
      <c r="AA33" s="239" t="s">
        <v>12</v>
      </c>
      <c r="AB33" s="239"/>
      <c r="AC33" s="239"/>
      <c r="AD33" s="239"/>
      <c r="AE33" s="239"/>
      <c r="AF33" s="236"/>
      <c r="AG33" s="236"/>
      <c r="AH33" s="236"/>
      <c r="AI33" s="236"/>
      <c r="AJ33" s="199"/>
      <c r="AK33" s="118"/>
      <c r="AL33" s="119">
        <f>G5</f>
        <v>2020</v>
      </c>
      <c r="AM33" s="120"/>
      <c r="AN33" s="121"/>
      <c r="AP33" s="111" t="s">
        <v>22</v>
      </c>
      <c r="AQ33" s="112">
        <v>4</v>
      </c>
      <c r="AR33" s="112">
        <v>30</v>
      </c>
    </row>
    <row r="34" spans="1:44" ht="12.75" customHeight="1">
      <c r="A34" s="84" t="str">
        <f>IF(D34=" "," ","Sa")</f>
        <v>Sa</v>
      </c>
      <c r="B34" s="85">
        <f t="shared" si="18"/>
        <v>1</v>
      </c>
      <c r="C34" s="85">
        <f t="shared" si="19"/>
        <v>13</v>
      </c>
      <c r="D34" s="225">
        <f t="shared" si="9"/>
        <v>13</v>
      </c>
      <c r="E34" s="226"/>
      <c r="F34" s="227"/>
      <c r="G34" s="226"/>
      <c r="H34" s="227"/>
      <c r="I34" s="228">
        <f t="shared" si="10"/>
        <v>0</v>
      </c>
      <c r="J34" s="228">
        <f t="shared" si="11"/>
        <v>0</v>
      </c>
      <c r="K34" s="228">
        <f t="shared" si="12"/>
        <v>0</v>
      </c>
      <c r="L34" s="229"/>
      <c r="M34" s="227"/>
      <c r="N34" s="228">
        <f t="shared" si="13"/>
        <v>0</v>
      </c>
      <c r="O34" s="226"/>
      <c r="P34" s="227"/>
      <c r="Q34" s="87">
        <f t="shared" si="14"/>
        <v>0</v>
      </c>
      <c r="R34" s="87">
        <f t="shared" si="15"/>
        <v>0</v>
      </c>
      <c r="S34" s="211" t="str">
        <f t="shared" si="16"/>
        <v xml:space="preserve"> </v>
      </c>
      <c r="T34" s="212" t="str">
        <f t="shared" si="17"/>
        <v xml:space="preserve"> </v>
      </c>
      <c r="U34" s="13"/>
      <c r="V34" s="13"/>
      <c r="W34" s="233"/>
      <c r="X34" s="236" t="s">
        <v>65</v>
      </c>
      <c r="Y34" s="236"/>
      <c r="Z34" s="236"/>
      <c r="AA34" s="239"/>
      <c r="AB34" s="239"/>
      <c r="AC34" s="239"/>
      <c r="AD34" s="239"/>
      <c r="AE34" s="239"/>
      <c r="AF34" s="236"/>
      <c r="AG34" s="321"/>
      <c r="AH34" s="321"/>
      <c r="AI34" s="266"/>
      <c r="AJ34" s="199"/>
      <c r="AK34" s="122">
        <v>1</v>
      </c>
      <c r="AL34" s="122">
        <v>1</v>
      </c>
      <c r="AM34" s="123">
        <f>DATE(AL33,AL34,AK34)</f>
        <v>43831</v>
      </c>
      <c r="AN34" s="124">
        <f aca="true" t="shared" si="20" ref="AN34:AN45">WEEKDAY(AM34)</f>
        <v>4</v>
      </c>
      <c r="AP34" s="111" t="s">
        <v>23</v>
      </c>
      <c r="AQ34" s="112">
        <v>8</v>
      </c>
      <c r="AR34" s="112">
        <v>31</v>
      </c>
    </row>
    <row r="35" spans="1:44" ht="12.75" customHeight="1" thickBot="1">
      <c r="A35" s="84" t="str">
        <f>IF(D35=" "," ","So")</f>
        <v>So</v>
      </c>
      <c r="B35" s="85">
        <f t="shared" si="18"/>
        <v>1</v>
      </c>
      <c r="C35" s="85">
        <f t="shared" si="19"/>
        <v>14</v>
      </c>
      <c r="D35" s="225">
        <f t="shared" si="9"/>
        <v>14</v>
      </c>
      <c r="E35" s="226"/>
      <c r="F35" s="227"/>
      <c r="G35" s="226"/>
      <c r="H35" s="227"/>
      <c r="I35" s="228">
        <f t="shared" si="10"/>
        <v>0</v>
      </c>
      <c r="J35" s="228">
        <f t="shared" si="11"/>
        <v>0</v>
      </c>
      <c r="K35" s="228">
        <f t="shared" si="12"/>
        <v>0</v>
      </c>
      <c r="L35" s="229"/>
      <c r="M35" s="227"/>
      <c r="N35" s="228">
        <f t="shared" si="13"/>
        <v>0</v>
      </c>
      <c r="O35" s="226"/>
      <c r="P35" s="227"/>
      <c r="Q35" s="87">
        <f t="shared" si="14"/>
        <v>0</v>
      </c>
      <c r="R35" s="97">
        <f t="shared" si="15"/>
        <v>0</v>
      </c>
      <c r="S35" s="211" t="str">
        <f t="shared" si="16"/>
        <v xml:space="preserve"> </v>
      </c>
      <c r="T35" s="212" t="str">
        <f t="shared" si="17"/>
        <v xml:space="preserve"> </v>
      </c>
      <c r="U35" s="13"/>
      <c r="V35" s="13"/>
      <c r="W35" s="233"/>
      <c r="X35" s="240"/>
      <c r="Y35" s="236"/>
      <c r="Z35" s="241"/>
      <c r="AA35" s="233"/>
      <c r="AB35" s="242"/>
      <c r="AC35" s="242"/>
      <c r="AD35" s="242"/>
      <c r="AE35" s="242"/>
      <c r="AF35" s="236"/>
      <c r="AG35" s="236"/>
      <c r="AH35" s="236"/>
      <c r="AI35" s="236"/>
      <c r="AJ35" s="199"/>
      <c r="AK35" s="122">
        <v>1</v>
      </c>
      <c r="AL35" s="122">
        <v>2</v>
      </c>
      <c r="AM35" s="123">
        <f>DATE(AL33,AL35,AK35)</f>
        <v>43862</v>
      </c>
      <c r="AN35" s="124">
        <f t="shared" si="20"/>
        <v>7</v>
      </c>
      <c r="AP35" s="111" t="s">
        <v>24</v>
      </c>
      <c r="AQ35" s="112">
        <v>12</v>
      </c>
      <c r="AR35" s="112">
        <v>31</v>
      </c>
    </row>
    <row r="36" spans="1:44" ht="12.75" customHeight="1" thickBot="1">
      <c r="A36" s="99"/>
      <c r="B36" s="100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04">
        <f>SUM(R29:R35)</f>
        <v>0</v>
      </c>
      <c r="S36" s="211" t="str">
        <f>IF(R36=0," ",INT(R36/60))</f>
        <v xml:space="preserve"> </v>
      </c>
      <c r="T36" s="212" t="str">
        <f>IF(R36=0," ",MOD(R36,60))</f>
        <v xml:space="preserve"> </v>
      </c>
      <c r="U36" s="13"/>
      <c r="V36" s="13"/>
      <c r="W36" s="239"/>
      <c r="X36" s="236" t="s">
        <v>66</v>
      </c>
      <c r="Y36" s="243"/>
      <c r="Z36" s="243"/>
      <c r="AA36" s="244"/>
      <c r="AB36" s="239"/>
      <c r="AC36" s="242"/>
      <c r="AD36" s="242"/>
      <c r="AE36" s="242"/>
      <c r="AF36" s="236"/>
      <c r="AG36" s="321"/>
      <c r="AH36" s="321"/>
      <c r="AI36" s="266"/>
      <c r="AJ36" s="199"/>
      <c r="AK36" s="123">
        <v>1</v>
      </c>
      <c r="AL36" s="123">
        <v>3</v>
      </c>
      <c r="AM36" s="123">
        <f>DATE(AL33,AL36,AK36)</f>
        <v>43891</v>
      </c>
      <c r="AN36" s="124">
        <f t="shared" si="20"/>
        <v>1</v>
      </c>
      <c r="AP36" s="111" t="s">
        <v>25</v>
      </c>
      <c r="AQ36" s="112">
        <v>2</v>
      </c>
      <c r="AR36" s="112">
        <f>IF(AL33=2012,29,IF(AL33=2016,29,IF(AL33=2020,29,IF(AL33=2024,29,IF(AL33=2028,29,IF(AL33=2032,29,IF(AL33=2036,29,28)))))))</f>
        <v>29</v>
      </c>
    </row>
    <row r="37" spans="1:44" ht="3.95" customHeight="1">
      <c r="A37" s="74"/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  <c r="R37" s="103"/>
      <c r="S37" s="213"/>
      <c r="T37" s="214"/>
      <c r="U37" s="13"/>
      <c r="V37" s="13"/>
      <c r="W37" s="239"/>
      <c r="X37" s="233"/>
      <c r="Y37" s="233"/>
      <c r="Z37" s="241"/>
      <c r="AA37" s="245"/>
      <c r="AB37" s="242"/>
      <c r="AC37" s="242"/>
      <c r="AD37" s="242"/>
      <c r="AE37" s="242"/>
      <c r="AF37" s="241"/>
      <c r="AG37" s="236"/>
      <c r="AH37" s="236"/>
      <c r="AI37" s="246"/>
      <c r="AJ37" s="199"/>
      <c r="AK37" s="123">
        <v>1</v>
      </c>
      <c r="AL37" s="123">
        <v>4</v>
      </c>
      <c r="AM37" s="123">
        <f>DATE(AL33,AL37,AK37)</f>
        <v>43922</v>
      </c>
      <c r="AN37" s="124">
        <f t="shared" si="20"/>
        <v>4</v>
      </c>
      <c r="AP37" s="111" t="s">
        <v>26</v>
      </c>
      <c r="AQ37" s="112">
        <v>1</v>
      </c>
      <c r="AR37" s="112">
        <v>31</v>
      </c>
    </row>
    <row r="38" spans="1:44" ht="12.75" customHeight="1">
      <c r="A38" s="84" t="str">
        <f>IF(D38=" "," ","Mo")</f>
        <v>Mo</v>
      </c>
      <c r="B38" s="85">
        <v>1</v>
      </c>
      <c r="C38" s="85">
        <f>C35+1</f>
        <v>15</v>
      </c>
      <c r="D38" s="225">
        <f aca="true" t="shared" si="21" ref="D38:D44">IF($D$5=0," ",C38)</f>
        <v>15</v>
      </c>
      <c r="E38" s="226"/>
      <c r="F38" s="227"/>
      <c r="G38" s="226"/>
      <c r="H38" s="227"/>
      <c r="I38" s="228">
        <f aca="true" t="shared" si="22" ref="I38:I44">(E38*60)+F38</f>
        <v>0</v>
      </c>
      <c r="J38" s="228">
        <f aca="true" t="shared" si="23" ref="J38:J44">(G38*60)+H38</f>
        <v>0</v>
      </c>
      <c r="K38" s="228">
        <f aca="true" t="shared" si="24" ref="K38:K44">J38-I38</f>
        <v>0</v>
      </c>
      <c r="L38" s="229"/>
      <c r="M38" s="227"/>
      <c r="N38" s="228">
        <f aca="true" t="shared" si="25" ref="N38:N44">IF(OR(L38="U",L38="K",L38="F"),0,(L38*60)+M38)</f>
        <v>0</v>
      </c>
      <c r="O38" s="226"/>
      <c r="P38" s="227"/>
      <c r="Q38" s="87">
        <f aca="true" t="shared" si="26" ref="Q38:Q44">(O38*60)+P38</f>
        <v>0</v>
      </c>
      <c r="R38" s="87">
        <f aca="true" t="shared" si="27" ref="R38:R44">K38-N38-Q38</f>
        <v>0</v>
      </c>
      <c r="S38" s="211" t="str">
        <f aca="true" t="shared" si="28" ref="S38:S44">IF(E38=0," ",INT(R38/60))</f>
        <v xml:space="preserve"> </v>
      </c>
      <c r="T38" s="212" t="str">
        <f aca="true" t="shared" si="29" ref="T38:T44">IF(E38=0," ",MOD(R38,60))</f>
        <v xml:space="preserve"> </v>
      </c>
      <c r="U38" s="13"/>
      <c r="V38" s="13"/>
      <c r="W38" s="233"/>
      <c r="X38" s="236"/>
      <c r="Y38" s="236"/>
      <c r="Z38" s="236"/>
      <c r="AA38" s="239"/>
      <c r="AB38" s="247"/>
      <c r="AC38" s="239"/>
      <c r="AD38" s="239"/>
      <c r="AE38" s="239"/>
      <c r="AF38" s="236"/>
      <c r="AG38" s="236"/>
      <c r="AH38" s="236"/>
      <c r="AI38" s="236"/>
      <c r="AJ38" s="199"/>
      <c r="AK38" s="123">
        <v>1</v>
      </c>
      <c r="AL38" s="123">
        <v>5</v>
      </c>
      <c r="AM38" s="123">
        <f>DATE(AL33,AL38,AK38)</f>
        <v>43952</v>
      </c>
      <c r="AN38" s="124">
        <f t="shared" si="20"/>
        <v>6</v>
      </c>
      <c r="AP38" s="111" t="s">
        <v>27</v>
      </c>
      <c r="AQ38" s="112">
        <v>7</v>
      </c>
      <c r="AR38" s="112">
        <v>31</v>
      </c>
    </row>
    <row r="39" spans="1:48" ht="12.75" customHeight="1">
      <c r="A39" s="84" t="str">
        <f>IF(D39=" "," ","Di")</f>
        <v>Di</v>
      </c>
      <c r="B39" s="85">
        <f aca="true" t="shared" si="30" ref="B39:B44">IF(B38=1,1,IF(C28=1,1,0))</f>
        <v>1</v>
      </c>
      <c r="C39" s="85">
        <f aca="true" t="shared" si="31" ref="C39:C44">C38+1</f>
        <v>16</v>
      </c>
      <c r="D39" s="225">
        <f t="shared" si="21"/>
        <v>16</v>
      </c>
      <c r="E39" s="226"/>
      <c r="F39" s="227"/>
      <c r="G39" s="226"/>
      <c r="H39" s="227"/>
      <c r="I39" s="228">
        <f>(E39*60)+F39</f>
        <v>0</v>
      </c>
      <c r="J39" s="228">
        <f>(G39*60)+H39</f>
        <v>0</v>
      </c>
      <c r="K39" s="228">
        <f>J39-I39</f>
        <v>0</v>
      </c>
      <c r="L39" s="229"/>
      <c r="M39" s="227"/>
      <c r="N39" s="228">
        <f t="shared" si="25"/>
        <v>0</v>
      </c>
      <c r="O39" s="226"/>
      <c r="P39" s="227"/>
      <c r="Q39" s="87">
        <f t="shared" si="26"/>
        <v>0</v>
      </c>
      <c r="R39" s="87">
        <f t="shared" si="27"/>
        <v>0</v>
      </c>
      <c r="S39" s="211" t="str">
        <f t="shared" si="28"/>
        <v xml:space="preserve"> </v>
      </c>
      <c r="T39" s="212" t="str">
        <f t="shared" si="29"/>
        <v xml:space="preserve"> </v>
      </c>
      <c r="U39" s="13"/>
      <c r="V39" s="13"/>
      <c r="W39" s="233"/>
      <c r="X39" s="236" t="s">
        <v>67</v>
      </c>
      <c r="Y39" s="236"/>
      <c r="Z39" s="236"/>
      <c r="AA39" s="239"/>
      <c r="AB39" s="247"/>
      <c r="AC39" s="239"/>
      <c r="AD39" s="239"/>
      <c r="AE39" s="239"/>
      <c r="AF39" s="236"/>
      <c r="AG39" s="321"/>
      <c r="AH39" s="321"/>
      <c r="AI39" s="266"/>
      <c r="AJ39" s="199"/>
      <c r="AK39" s="123">
        <v>1</v>
      </c>
      <c r="AL39" s="123">
        <v>6</v>
      </c>
      <c r="AM39" s="123">
        <f>DATE(AL33,AL39,AK39)</f>
        <v>43983</v>
      </c>
      <c r="AN39" s="124">
        <f t="shared" si="20"/>
        <v>2</v>
      </c>
      <c r="AP39" s="111" t="s">
        <v>28</v>
      </c>
      <c r="AQ39" s="112">
        <v>6</v>
      </c>
      <c r="AR39" s="112">
        <v>30</v>
      </c>
      <c r="AV39" s="193"/>
    </row>
    <row r="40" spans="1:44" ht="12.75" customHeight="1">
      <c r="A40" s="84" t="str">
        <f>IF(D40=" "," ","Mi")</f>
        <v>Mi</v>
      </c>
      <c r="B40" s="85">
        <f t="shared" si="30"/>
        <v>1</v>
      </c>
      <c r="C40" s="85">
        <f t="shared" si="31"/>
        <v>17</v>
      </c>
      <c r="D40" s="225">
        <f t="shared" si="21"/>
        <v>17</v>
      </c>
      <c r="E40" s="226"/>
      <c r="F40" s="227"/>
      <c r="G40" s="226"/>
      <c r="H40" s="227"/>
      <c r="I40" s="228">
        <f>(E40*60)+F40</f>
        <v>0</v>
      </c>
      <c r="J40" s="228">
        <f>(G40*60)+H40</f>
        <v>0</v>
      </c>
      <c r="K40" s="228">
        <f>J40-I40</f>
        <v>0</v>
      </c>
      <c r="L40" s="229"/>
      <c r="M40" s="227"/>
      <c r="N40" s="228">
        <f t="shared" si="25"/>
        <v>0</v>
      </c>
      <c r="O40" s="226"/>
      <c r="P40" s="227"/>
      <c r="Q40" s="87">
        <f t="shared" si="26"/>
        <v>0</v>
      </c>
      <c r="R40" s="87">
        <f t="shared" si="27"/>
        <v>0</v>
      </c>
      <c r="S40" s="211" t="str">
        <f t="shared" si="28"/>
        <v xml:space="preserve"> </v>
      </c>
      <c r="T40" s="212" t="str">
        <f t="shared" si="29"/>
        <v xml:space="preserve"> </v>
      </c>
      <c r="U40" s="13"/>
      <c r="V40" s="13"/>
      <c r="W40" s="233"/>
      <c r="X40" s="233"/>
      <c r="Y40" s="243"/>
      <c r="Z40" s="243"/>
      <c r="AA40" s="244"/>
      <c r="AB40" s="242"/>
      <c r="AC40" s="242"/>
      <c r="AD40" s="242"/>
      <c r="AE40" s="242"/>
      <c r="AF40" s="241"/>
      <c r="AG40" s="236"/>
      <c r="AH40" s="236"/>
      <c r="AI40" s="246"/>
      <c r="AK40" s="123">
        <v>1</v>
      </c>
      <c r="AL40" s="123">
        <v>7</v>
      </c>
      <c r="AM40" s="123">
        <f>DATE(AL33,AL40,AK40)</f>
        <v>44013</v>
      </c>
      <c r="AN40" s="124">
        <f t="shared" si="20"/>
        <v>4</v>
      </c>
      <c r="AP40" s="111" t="s">
        <v>29</v>
      </c>
      <c r="AQ40" s="112">
        <v>5</v>
      </c>
      <c r="AR40" s="112">
        <v>31</v>
      </c>
    </row>
    <row r="41" spans="1:44" ht="12.75" customHeight="1">
      <c r="A41" s="84" t="str">
        <f>IF(D41=" "," ","Do")</f>
        <v>Do</v>
      </c>
      <c r="B41" s="85">
        <f t="shared" si="30"/>
        <v>1</v>
      </c>
      <c r="C41" s="85">
        <f t="shared" si="31"/>
        <v>18</v>
      </c>
      <c r="D41" s="225">
        <f t="shared" si="21"/>
        <v>18</v>
      </c>
      <c r="E41" s="226"/>
      <c r="F41" s="227"/>
      <c r="G41" s="226"/>
      <c r="H41" s="227"/>
      <c r="I41" s="228">
        <f>(E41*60)+F41</f>
        <v>0</v>
      </c>
      <c r="J41" s="228">
        <f>(G41*60)+H41</f>
        <v>0</v>
      </c>
      <c r="K41" s="228">
        <f>J41-I41</f>
        <v>0</v>
      </c>
      <c r="L41" s="229"/>
      <c r="M41" s="227"/>
      <c r="N41" s="228">
        <f t="shared" si="25"/>
        <v>0</v>
      </c>
      <c r="O41" s="226"/>
      <c r="P41" s="227"/>
      <c r="Q41" s="87">
        <f t="shared" si="26"/>
        <v>0</v>
      </c>
      <c r="R41" s="87">
        <f t="shared" si="27"/>
        <v>0</v>
      </c>
      <c r="S41" s="211" t="str">
        <f t="shared" si="28"/>
        <v xml:space="preserve"> </v>
      </c>
      <c r="T41" s="212" t="str">
        <f t="shared" si="29"/>
        <v xml:space="preserve"> </v>
      </c>
      <c r="U41" s="13"/>
      <c r="V41" s="13"/>
      <c r="W41" s="233"/>
      <c r="X41" s="316" t="s">
        <v>68</v>
      </c>
      <c r="Y41" s="317"/>
      <c r="Z41" s="318"/>
      <c r="AA41" s="261"/>
      <c r="AB41" s="261"/>
      <c r="AC41" s="261"/>
      <c r="AD41" s="261"/>
      <c r="AE41" s="261"/>
      <c r="AF41" s="315" t="s">
        <v>69</v>
      </c>
      <c r="AG41" s="315"/>
      <c r="AH41" s="256" t="s">
        <v>70</v>
      </c>
      <c r="AI41" s="265"/>
      <c r="AJ41" s="207"/>
      <c r="AK41" s="123">
        <v>1</v>
      </c>
      <c r="AL41" s="132">
        <v>8</v>
      </c>
      <c r="AM41" s="123">
        <f>DATE(AL33,AL41,AK41)</f>
        <v>44044</v>
      </c>
      <c r="AN41" s="124">
        <f t="shared" si="20"/>
        <v>7</v>
      </c>
      <c r="AP41" s="111" t="s">
        <v>30</v>
      </c>
      <c r="AQ41" s="112">
        <v>3</v>
      </c>
      <c r="AR41" s="112">
        <v>31</v>
      </c>
    </row>
    <row r="42" spans="1:44" ht="12.75" customHeight="1">
      <c r="A42" s="84" t="str">
        <f>IF(D42=" "," ","Fr")</f>
        <v>Fr</v>
      </c>
      <c r="B42" s="85">
        <f t="shared" si="30"/>
        <v>1</v>
      </c>
      <c r="C42" s="85">
        <f t="shared" si="31"/>
        <v>19</v>
      </c>
      <c r="D42" s="225">
        <f t="shared" si="21"/>
        <v>19</v>
      </c>
      <c r="E42" s="226"/>
      <c r="F42" s="227"/>
      <c r="G42" s="226"/>
      <c r="H42" s="227"/>
      <c r="I42" s="228">
        <f>(E42*60)+F42</f>
        <v>0</v>
      </c>
      <c r="J42" s="228">
        <f>(G42*60)+H42</f>
        <v>0</v>
      </c>
      <c r="K42" s="228">
        <f>J42-I42</f>
        <v>0</v>
      </c>
      <c r="L42" s="229"/>
      <c r="M42" s="227"/>
      <c r="N42" s="228">
        <f t="shared" si="25"/>
        <v>0</v>
      </c>
      <c r="O42" s="226"/>
      <c r="P42" s="227"/>
      <c r="Q42" s="87">
        <f t="shared" si="26"/>
        <v>0</v>
      </c>
      <c r="R42" s="87">
        <f t="shared" si="27"/>
        <v>0</v>
      </c>
      <c r="S42" s="211" t="str">
        <f t="shared" si="28"/>
        <v xml:space="preserve"> </v>
      </c>
      <c r="T42" s="212" t="str">
        <f t="shared" si="29"/>
        <v xml:space="preserve"> </v>
      </c>
      <c r="U42" s="13"/>
      <c r="V42" s="13"/>
      <c r="W42" s="233"/>
      <c r="X42" s="305"/>
      <c r="Y42" s="306"/>
      <c r="Z42" s="307"/>
      <c r="AA42" s="248"/>
      <c r="AB42" s="249"/>
      <c r="AC42" s="250"/>
      <c r="AD42" s="250"/>
      <c r="AE42" s="250"/>
      <c r="AF42" s="311"/>
      <c r="AG42" s="312"/>
      <c r="AH42" s="291"/>
      <c r="AI42" s="322"/>
      <c r="AJ42" s="207"/>
      <c r="AK42" s="123">
        <v>1</v>
      </c>
      <c r="AL42" s="123">
        <v>9</v>
      </c>
      <c r="AM42" s="123">
        <f>DATE(AL33,AL42,AK42)</f>
        <v>44075</v>
      </c>
      <c r="AN42" s="124">
        <f t="shared" si="20"/>
        <v>3</v>
      </c>
      <c r="AP42" s="111" t="s">
        <v>31</v>
      </c>
      <c r="AQ42" s="112">
        <v>11</v>
      </c>
      <c r="AR42" s="112">
        <v>30</v>
      </c>
    </row>
    <row r="43" spans="1:44" ht="12.75" customHeight="1">
      <c r="A43" s="84" t="str">
        <f>IF(D43=" "," ","Sa")</f>
        <v>Sa</v>
      </c>
      <c r="B43" s="85">
        <f t="shared" si="30"/>
        <v>1</v>
      </c>
      <c r="C43" s="85">
        <f t="shared" si="31"/>
        <v>20</v>
      </c>
      <c r="D43" s="225">
        <f t="shared" si="21"/>
        <v>20</v>
      </c>
      <c r="E43" s="226"/>
      <c r="F43" s="227"/>
      <c r="G43" s="226"/>
      <c r="H43" s="227"/>
      <c r="I43" s="228">
        <f t="shared" si="22"/>
        <v>0</v>
      </c>
      <c r="J43" s="228">
        <f t="shared" si="23"/>
        <v>0</v>
      </c>
      <c r="K43" s="228">
        <f t="shared" si="24"/>
        <v>0</v>
      </c>
      <c r="L43" s="229"/>
      <c r="M43" s="227"/>
      <c r="N43" s="228">
        <f t="shared" si="25"/>
        <v>0</v>
      </c>
      <c r="O43" s="226"/>
      <c r="P43" s="227"/>
      <c r="Q43" s="87">
        <f t="shared" si="26"/>
        <v>0</v>
      </c>
      <c r="R43" s="87">
        <f t="shared" si="27"/>
        <v>0</v>
      </c>
      <c r="S43" s="211" t="str">
        <f t="shared" si="28"/>
        <v xml:space="preserve"> </v>
      </c>
      <c r="T43" s="212" t="str">
        <f t="shared" si="29"/>
        <v xml:space="preserve"> </v>
      </c>
      <c r="U43" s="13"/>
      <c r="V43" s="13"/>
      <c r="W43" s="233"/>
      <c r="X43" s="308"/>
      <c r="Y43" s="309"/>
      <c r="Z43" s="310"/>
      <c r="AA43" s="251"/>
      <c r="AB43" s="252"/>
      <c r="AC43" s="250"/>
      <c r="AD43" s="250"/>
      <c r="AE43" s="250"/>
      <c r="AF43" s="313"/>
      <c r="AG43" s="314"/>
      <c r="AH43" s="292"/>
      <c r="AI43" s="322"/>
      <c r="AJ43" s="208"/>
      <c r="AK43" s="123">
        <v>1</v>
      </c>
      <c r="AL43" s="123">
        <v>10</v>
      </c>
      <c r="AM43" s="123">
        <f>DATE(AL33,AL43,AK43)</f>
        <v>44105</v>
      </c>
      <c r="AN43" s="124">
        <f t="shared" si="20"/>
        <v>5</v>
      </c>
      <c r="AP43" s="111" t="s">
        <v>32</v>
      </c>
      <c r="AQ43" s="112">
        <v>10</v>
      </c>
      <c r="AR43" s="112">
        <v>31</v>
      </c>
    </row>
    <row r="44" spans="1:44" ht="12.75" customHeight="1" thickBot="1">
      <c r="A44" s="84" t="str">
        <f>IF(D44=" "," ","So")</f>
        <v>So</v>
      </c>
      <c r="B44" s="85">
        <f t="shared" si="30"/>
        <v>1</v>
      </c>
      <c r="C44" s="85">
        <f t="shared" si="31"/>
        <v>21</v>
      </c>
      <c r="D44" s="225">
        <f t="shared" si="21"/>
        <v>21</v>
      </c>
      <c r="E44" s="226"/>
      <c r="F44" s="227"/>
      <c r="G44" s="226"/>
      <c r="H44" s="227"/>
      <c r="I44" s="228">
        <f t="shared" si="22"/>
        <v>0</v>
      </c>
      <c r="J44" s="228">
        <f t="shared" si="23"/>
        <v>0</v>
      </c>
      <c r="K44" s="228">
        <f t="shared" si="24"/>
        <v>0</v>
      </c>
      <c r="L44" s="229"/>
      <c r="M44" s="227"/>
      <c r="N44" s="228">
        <f t="shared" si="25"/>
        <v>0</v>
      </c>
      <c r="O44" s="226"/>
      <c r="P44" s="227"/>
      <c r="Q44" s="87">
        <f t="shared" si="26"/>
        <v>0</v>
      </c>
      <c r="R44" s="97">
        <f t="shared" si="27"/>
        <v>0</v>
      </c>
      <c r="S44" s="211" t="str">
        <f t="shared" si="28"/>
        <v xml:space="preserve"> </v>
      </c>
      <c r="T44" s="212" t="str">
        <f t="shared" si="29"/>
        <v xml:space="preserve"> </v>
      </c>
      <c r="U44" s="13"/>
      <c r="V44" s="13"/>
      <c r="W44" s="233"/>
      <c r="X44" s="323"/>
      <c r="Y44" s="324"/>
      <c r="Z44" s="325"/>
      <c r="AA44" s="253"/>
      <c r="AB44" s="253"/>
      <c r="AC44" s="253"/>
      <c r="AD44" s="253"/>
      <c r="AE44" s="253"/>
      <c r="AF44" s="293"/>
      <c r="AG44" s="293"/>
      <c r="AH44" s="301"/>
      <c r="AI44" s="294"/>
      <c r="AJ44" s="199"/>
      <c r="AK44" s="123">
        <v>1</v>
      </c>
      <c r="AL44" s="134">
        <v>11</v>
      </c>
      <c r="AM44" s="123">
        <f>DATE(AL33,AL44,AK44)</f>
        <v>44136</v>
      </c>
      <c r="AN44" s="124">
        <f t="shared" si="20"/>
        <v>1</v>
      </c>
      <c r="AP44" s="111" t="s">
        <v>33</v>
      </c>
      <c r="AQ44" s="112">
        <v>9</v>
      </c>
      <c r="AR44" s="117">
        <v>30</v>
      </c>
    </row>
    <row r="45" spans="1:44" ht="12.75" customHeight="1" thickBot="1">
      <c r="A45" s="99"/>
      <c r="B45" s="100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4">
        <f>SUM(R38:R44)</f>
        <v>0</v>
      </c>
      <c r="S45" s="211" t="str">
        <f>IF(R45=0," ",INT(R45/60))</f>
        <v xml:space="preserve"> </v>
      </c>
      <c r="T45" s="212" t="str">
        <f>IF(R45=0," ",MOD(R45,60))</f>
        <v xml:space="preserve"> </v>
      </c>
      <c r="U45" s="13"/>
      <c r="V45" s="13"/>
      <c r="W45" s="254"/>
      <c r="X45" s="326"/>
      <c r="Y45" s="327"/>
      <c r="Z45" s="328"/>
      <c r="AA45" s="253"/>
      <c r="AB45" s="253"/>
      <c r="AC45" s="253"/>
      <c r="AD45" s="253"/>
      <c r="AE45" s="253"/>
      <c r="AF45" s="293"/>
      <c r="AG45" s="293"/>
      <c r="AH45" s="302"/>
      <c r="AI45" s="294"/>
      <c r="AK45" s="123">
        <v>1</v>
      </c>
      <c r="AL45" s="123">
        <v>12</v>
      </c>
      <c r="AM45" s="123">
        <f>DATE(AL33,AL45,AK45)</f>
        <v>44166</v>
      </c>
      <c r="AN45" s="124">
        <f t="shared" si="20"/>
        <v>3</v>
      </c>
      <c r="AR45" s="5">
        <f>SUM(AR33:AR44)</f>
        <v>366</v>
      </c>
    </row>
    <row r="46" spans="1:40" ht="3.95" customHeight="1">
      <c r="A46" s="74"/>
      <c r="B46" s="10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103"/>
      <c r="S46" s="213"/>
      <c r="T46" s="214"/>
      <c r="U46" s="13"/>
      <c r="V46" s="13"/>
      <c r="W46" s="257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02"/>
      <c r="AK46" s="22"/>
      <c r="AL46" s="23"/>
      <c r="AM46" s="23"/>
      <c r="AN46" s="41"/>
    </row>
    <row r="47" spans="1:40" ht="12.75" customHeight="1" thickBot="1">
      <c r="A47" s="84" t="str">
        <f>IF(D47=" "," ","Mo")</f>
        <v>Mo</v>
      </c>
      <c r="B47" s="85">
        <v>1</v>
      </c>
      <c r="C47" s="85">
        <f>C44+1</f>
        <v>22</v>
      </c>
      <c r="D47" s="225">
        <f aca="true" t="shared" si="32" ref="D47:D53">IF($D$5=0," ",C47)</f>
        <v>22</v>
      </c>
      <c r="E47" s="226"/>
      <c r="F47" s="227"/>
      <c r="G47" s="226"/>
      <c r="H47" s="227"/>
      <c r="I47" s="228">
        <f aca="true" t="shared" si="33" ref="I47:I53">(E47*60)+F47</f>
        <v>0</v>
      </c>
      <c r="J47" s="228">
        <f aca="true" t="shared" si="34" ref="J47:J53">(G47*60)+H47</f>
        <v>0</v>
      </c>
      <c r="K47" s="228">
        <f aca="true" t="shared" si="35" ref="K47:K53">J47-I47</f>
        <v>0</v>
      </c>
      <c r="L47" s="229"/>
      <c r="M47" s="227"/>
      <c r="N47" s="228">
        <f aca="true" t="shared" si="36" ref="N47:N53">IF(OR(L47="U",L47="K",L47="F"),0,(L47*60)+M47)</f>
        <v>0</v>
      </c>
      <c r="O47" s="226"/>
      <c r="P47" s="227"/>
      <c r="Q47" s="87">
        <f aca="true" t="shared" si="37" ref="Q47:Q53">(O47*60)+P47</f>
        <v>0</v>
      </c>
      <c r="R47" s="87">
        <f aca="true" t="shared" si="38" ref="R47:R53">K47-N47-Q47</f>
        <v>0</v>
      </c>
      <c r="S47" s="211" t="str">
        <f aca="true" t="shared" si="39" ref="S47:S53">IF(E47=0," ",INT(R47/60))</f>
        <v xml:space="preserve"> </v>
      </c>
      <c r="T47" s="212" t="str">
        <f aca="true" t="shared" si="40" ref="T47:T53">IF(E47=0," ",MOD(R47,60))</f>
        <v xml:space="preserve"> </v>
      </c>
      <c r="U47" s="13"/>
      <c r="V47" s="13"/>
      <c r="W47" s="259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K47" s="22"/>
      <c r="AL47" s="23"/>
      <c r="AM47" s="23"/>
      <c r="AN47" s="41"/>
    </row>
    <row r="48" spans="1:40" ht="12.75" customHeight="1">
      <c r="A48" s="84" t="str">
        <f>IF(D48=" "," ","Di")</f>
        <v>Di</v>
      </c>
      <c r="B48" s="85">
        <f aca="true" t="shared" si="41" ref="B48:B53">IF(B47=1,1,IF(C37=1,1,0))</f>
        <v>1</v>
      </c>
      <c r="C48" s="85">
        <f aca="true" t="shared" si="42" ref="C48:C53">C47+1</f>
        <v>23</v>
      </c>
      <c r="D48" s="225">
        <f t="shared" si="32"/>
        <v>23</v>
      </c>
      <c r="E48" s="226"/>
      <c r="F48" s="227"/>
      <c r="G48" s="226"/>
      <c r="H48" s="227"/>
      <c r="I48" s="228">
        <f>(E48*60)+F48</f>
        <v>0</v>
      </c>
      <c r="J48" s="228">
        <f>(G48*60)+H48</f>
        <v>0</v>
      </c>
      <c r="K48" s="228">
        <f>J48-I48</f>
        <v>0</v>
      </c>
      <c r="L48" s="229"/>
      <c r="M48" s="227"/>
      <c r="N48" s="228">
        <f t="shared" si="36"/>
        <v>0</v>
      </c>
      <c r="O48" s="226"/>
      <c r="P48" s="227"/>
      <c r="Q48" s="87">
        <f t="shared" si="37"/>
        <v>0</v>
      </c>
      <c r="R48" s="87">
        <f t="shared" si="38"/>
        <v>0</v>
      </c>
      <c r="S48" s="211" t="str">
        <f t="shared" si="39"/>
        <v xml:space="preserve"> </v>
      </c>
      <c r="T48" s="212" t="str">
        <f t="shared" si="40"/>
        <v xml:space="preserve"> </v>
      </c>
      <c r="U48" s="13"/>
      <c r="V48" s="13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K48" s="22"/>
      <c r="AL48" s="23"/>
      <c r="AM48" s="23"/>
      <c r="AN48" s="41"/>
    </row>
    <row r="49" spans="1:40" ht="12.75" customHeight="1">
      <c r="A49" s="84" t="str">
        <f>IF(D49=" "," ","Mi")</f>
        <v>Mi</v>
      </c>
      <c r="B49" s="85">
        <f t="shared" si="41"/>
        <v>1</v>
      </c>
      <c r="C49" s="85">
        <f t="shared" si="42"/>
        <v>24</v>
      </c>
      <c r="D49" s="225">
        <f t="shared" si="32"/>
        <v>24</v>
      </c>
      <c r="E49" s="226"/>
      <c r="F49" s="227"/>
      <c r="G49" s="226"/>
      <c r="H49" s="227"/>
      <c r="I49" s="228">
        <f>(E49*60)+F49</f>
        <v>0</v>
      </c>
      <c r="J49" s="228">
        <f>(G49*60)+H49</f>
        <v>0</v>
      </c>
      <c r="K49" s="228">
        <f>J49-I49</f>
        <v>0</v>
      </c>
      <c r="L49" s="229"/>
      <c r="M49" s="227"/>
      <c r="N49" s="228">
        <f t="shared" si="36"/>
        <v>0</v>
      </c>
      <c r="O49" s="226"/>
      <c r="P49" s="227"/>
      <c r="Q49" s="87">
        <f t="shared" si="37"/>
        <v>0</v>
      </c>
      <c r="R49" s="87">
        <f t="shared" si="38"/>
        <v>0</v>
      </c>
      <c r="S49" s="211" t="str">
        <f t="shared" si="39"/>
        <v xml:space="preserve"> </v>
      </c>
      <c r="T49" s="212" t="str">
        <f t="shared" si="40"/>
        <v xml:space="preserve"> </v>
      </c>
      <c r="U49" s="13"/>
      <c r="V49" s="13"/>
      <c r="W49" s="303" t="s">
        <v>71</v>
      </c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203"/>
      <c r="AK49" s="22"/>
      <c r="AL49" s="22"/>
      <c r="AM49" s="93"/>
      <c r="AN49" s="41"/>
    </row>
    <row r="50" spans="1:40" ht="12.75" customHeight="1">
      <c r="A50" s="84" t="str">
        <f>IF(D50=" "," ","Do")</f>
        <v>Do</v>
      </c>
      <c r="B50" s="85">
        <f t="shared" si="41"/>
        <v>1</v>
      </c>
      <c r="C50" s="85">
        <f t="shared" si="42"/>
        <v>25</v>
      </c>
      <c r="D50" s="225">
        <f t="shared" si="32"/>
        <v>25</v>
      </c>
      <c r="E50" s="226"/>
      <c r="F50" s="227"/>
      <c r="G50" s="226"/>
      <c r="H50" s="227"/>
      <c r="I50" s="228">
        <f>(E50*60)+F50</f>
        <v>0</v>
      </c>
      <c r="J50" s="228">
        <f>(G50*60)+H50</f>
        <v>0</v>
      </c>
      <c r="K50" s="228">
        <f>J50-I50</f>
        <v>0</v>
      </c>
      <c r="L50" s="229"/>
      <c r="M50" s="227"/>
      <c r="N50" s="228">
        <f t="shared" si="36"/>
        <v>0</v>
      </c>
      <c r="O50" s="226"/>
      <c r="P50" s="227"/>
      <c r="Q50" s="87">
        <f t="shared" si="37"/>
        <v>0</v>
      </c>
      <c r="R50" s="87">
        <f t="shared" si="38"/>
        <v>0</v>
      </c>
      <c r="S50" s="211" t="str">
        <f t="shared" si="39"/>
        <v xml:space="preserve"> </v>
      </c>
      <c r="T50" s="212" t="str">
        <f t="shared" si="40"/>
        <v xml:space="preserve"> </v>
      </c>
      <c r="U50" s="13"/>
      <c r="V50" s="1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K50" s="22"/>
      <c r="AL50" s="22"/>
      <c r="AM50" s="93"/>
      <c r="AN50" s="41"/>
    </row>
    <row r="51" spans="1:40" ht="12.75" customHeight="1">
      <c r="A51" s="84" t="str">
        <f>IF(D51=" "," ","Fr")</f>
        <v>Fr</v>
      </c>
      <c r="B51" s="85">
        <f t="shared" si="41"/>
        <v>1</v>
      </c>
      <c r="C51" s="85">
        <f t="shared" si="42"/>
        <v>26</v>
      </c>
      <c r="D51" s="225">
        <f t="shared" si="32"/>
        <v>26</v>
      </c>
      <c r="E51" s="226"/>
      <c r="F51" s="227"/>
      <c r="G51" s="226"/>
      <c r="H51" s="227"/>
      <c r="I51" s="228">
        <f>(E51*60)+F51</f>
        <v>0</v>
      </c>
      <c r="J51" s="228">
        <f>(G51*60)+H51</f>
        <v>0</v>
      </c>
      <c r="K51" s="228">
        <f>J51-I51</f>
        <v>0</v>
      </c>
      <c r="L51" s="229"/>
      <c r="M51" s="227"/>
      <c r="N51" s="228">
        <f t="shared" si="36"/>
        <v>0</v>
      </c>
      <c r="O51" s="226"/>
      <c r="P51" s="227"/>
      <c r="Q51" s="87">
        <f t="shared" si="37"/>
        <v>0</v>
      </c>
      <c r="R51" s="87">
        <f t="shared" si="38"/>
        <v>0</v>
      </c>
      <c r="S51" s="211" t="str">
        <f t="shared" si="39"/>
        <v xml:space="preserve"> </v>
      </c>
      <c r="T51" s="212" t="str">
        <f t="shared" si="40"/>
        <v xml:space="preserve"> </v>
      </c>
      <c r="U51" s="13"/>
      <c r="V51" s="13"/>
      <c r="W51" s="295" t="s">
        <v>73</v>
      </c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02"/>
      <c r="AK51" s="22"/>
      <c r="AL51" s="98"/>
      <c r="AM51" s="96"/>
      <c r="AN51" s="41"/>
    </row>
    <row r="52" spans="1:40" ht="12.75" customHeight="1">
      <c r="A52" s="84" t="str">
        <f>IF(D52=" "," ","Sa")</f>
        <v>Sa</v>
      </c>
      <c r="B52" s="85">
        <f t="shared" si="41"/>
        <v>1</v>
      </c>
      <c r="C52" s="85">
        <f t="shared" si="42"/>
        <v>27</v>
      </c>
      <c r="D52" s="225">
        <f t="shared" si="32"/>
        <v>27</v>
      </c>
      <c r="E52" s="226"/>
      <c r="F52" s="227"/>
      <c r="G52" s="226"/>
      <c r="H52" s="227"/>
      <c r="I52" s="228">
        <f t="shared" si="33"/>
        <v>0</v>
      </c>
      <c r="J52" s="228">
        <f t="shared" si="34"/>
        <v>0</v>
      </c>
      <c r="K52" s="228">
        <f t="shared" si="35"/>
        <v>0</v>
      </c>
      <c r="L52" s="229"/>
      <c r="M52" s="227"/>
      <c r="N52" s="228">
        <f t="shared" si="36"/>
        <v>0</v>
      </c>
      <c r="O52" s="226"/>
      <c r="P52" s="227"/>
      <c r="Q52" s="87">
        <f t="shared" si="37"/>
        <v>0</v>
      </c>
      <c r="R52" s="87">
        <f t="shared" si="38"/>
        <v>0</v>
      </c>
      <c r="S52" s="211" t="str">
        <f t="shared" si="39"/>
        <v xml:space="preserve"> </v>
      </c>
      <c r="T52" s="212" t="str">
        <f t="shared" si="40"/>
        <v xml:space="preserve"> </v>
      </c>
      <c r="U52" s="13"/>
      <c r="V52" s="13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03"/>
      <c r="AK52" s="22"/>
      <c r="AL52" s="22"/>
      <c r="AM52" s="93"/>
      <c r="AN52" s="41"/>
    </row>
    <row r="53" spans="1:40" ht="12.75" customHeight="1" thickBot="1">
      <c r="A53" s="84" t="str">
        <f>IF(D53=" "," ","So")</f>
        <v>So</v>
      </c>
      <c r="B53" s="85">
        <f t="shared" si="41"/>
        <v>1</v>
      </c>
      <c r="C53" s="85">
        <f t="shared" si="42"/>
        <v>28</v>
      </c>
      <c r="D53" s="225">
        <f t="shared" si="32"/>
        <v>28</v>
      </c>
      <c r="E53" s="226"/>
      <c r="F53" s="227"/>
      <c r="G53" s="226"/>
      <c r="H53" s="227"/>
      <c r="I53" s="228">
        <f t="shared" si="33"/>
        <v>0</v>
      </c>
      <c r="J53" s="228">
        <f t="shared" si="34"/>
        <v>0</v>
      </c>
      <c r="K53" s="228">
        <f t="shared" si="35"/>
        <v>0</v>
      </c>
      <c r="L53" s="229"/>
      <c r="M53" s="227"/>
      <c r="N53" s="228">
        <f t="shared" si="36"/>
        <v>0</v>
      </c>
      <c r="O53" s="226"/>
      <c r="P53" s="227"/>
      <c r="Q53" s="87">
        <f t="shared" si="37"/>
        <v>0</v>
      </c>
      <c r="R53" s="97">
        <f t="shared" si="38"/>
        <v>0</v>
      </c>
      <c r="S53" s="211" t="str">
        <f t="shared" si="39"/>
        <v xml:space="preserve"> </v>
      </c>
      <c r="T53" s="212" t="str">
        <f t="shared" si="40"/>
        <v xml:space="preserve"> </v>
      </c>
      <c r="U53" s="13"/>
      <c r="V53" s="13"/>
      <c r="W53" s="303" t="s">
        <v>72</v>
      </c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202"/>
      <c r="AK53" s="22"/>
      <c r="AL53" s="98"/>
      <c r="AM53" s="96"/>
      <c r="AN53" s="41"/>
    </row>
    <row r="54" spans="1:40" ht="12.75" customHeight="1" thickBot="1">
      <c r="A54" s="99"/>
      <c r="B54" s="100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3"/>
      <c r="R54" s="104">
        <f>SUM(R47:R53)</f>
        <v>0</v>
      </c>
      <c r="S54" s="211" t="str">
        <f>IF(R54=0," ",INT(R54/60))</f>
        <v xml:space="preserve"> </v>
      </c>
      <c r="T54" s="212" t="str">
        <f>IF(R54=0," ",MOD(R54,60))</f>
        <v xml:space="preserve"> </v>
      </c>
      <c r="U54" s="13"/>
      <c r="V54" s="1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204" t="str">
        <f>IF(AA36=0," ",IF(AA54&gt;0,"  !! Erhöhte Personalausgaben !!"," "))</f>
        <v xml:space="preserve"> </v>
      </c>
      <c r="AK54" s="22"/>
      <c r="AL54" s="22"/>
      <c r="AM54" s="22"/>
      <c r="AN54" s="41"/>
    </row>
    <row r="55" spans="1:40" ht="3.95" customHeight="1">
      <c r="A55" s="74"/>
      <c r="B55" s="100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3"/>
      <c r="R55" s="103"/>
      <c r="S55" s="213"/>
      <c r="T55" s="214"/>
      <c r="U55" s="13"/>
      <c r="V55" s="1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03"/>
      <c r="AK55" s="22"/>
      <c r="AL55" s="22"/>
      <c r="AM55" s="22"/>
      <c r="AN55" s="41"/>
    </row>
    <row r="56" spans="1:40" ht="12.75" customHeight="1" thickBot="1">
      <c r="A56" s="84" t="str">
        <f>IF(D56=" "," ","Mo")</f>
        <v>Mo</v>
      </c>
      <c r="B56" s="85"/>
      <c r="C56" s="85">
        <f>IF((C53+1)&gt;$C$7,0,IF(C53+1&lt;7,0,C53+1))</f>
        <v>29</v>
      </c>
      <c r="D56" s="225">
        <f aca="true" t="shared" si="43" ref="D56:D62">IF($D$5=0," ",IF(C56=0," ",C56))</f>
        <v>29</v>
      </c>
      <c r="E56" s="226"/>
      <c r="F56" s="227"/>
      <c r="G56" s="226"/>
      <c r="H56" s="227"/>
      <c r="I56" s="228">
        <f aca="true" t="shared" si="44" ref="I56:I62">(E56*60)+F56</f>
        <v>0</v>
      </c>
      <c r="J56" s="228">
        <f aca="true" t="shared" si="45" ref="J56:J62">(G56*60)+H56</f>
        <v>0</v>
      </c>
      <c r="K56" s="228">
        <f aca="true" t="shared" si="46" ref="K56:K62">J56-I56</f>
        <v>0</v>
      </c>
      <c r="L56" s="229"/>
      <c r="M56" s="227"/>
      <c r="N56" s="228">
        <f aca="true" t="shared" si="47" ref="N56:N62">IF(OR(L56="U",L56="K"),0,(L56*60)+M56)</f>
        <v>0</v>
      </c>
      <c r="O56" s="226"/>
      <c r="P56" s="227"/>
      <c r="Q56" s="87">
        <f aca="true" t="shared" si="48" ref="Q56:Q62">(O56*60)+P56</f>
        <v>0</v>
      </c>
      <c r="R56" s="87">
        <f aca="true" t="shared" si="49" ref="R56:R62">K56-N56-Q56</f>
        <v>0</v>
      </c>
      <c r="S56" s="211" t="str">
        <f aca="true" t="shared" si="50" ref="S56:S62">IF(E56=0," ",INT(R56/60))</f>
        <v xml:space="preserve"> </v>
      </c>
      <c r="T56" s="212" t="str">
        <f aca="true" t="shared" si="51" ref="T56:T62">IF(E56=0," ",MOD(R56,60))</f>
        <v xml:space="preserve"> </v>
      </c>
      <c r="U56" s="13"/>
      <c r="V56" s="13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05" t="str">
        <f>IF(AA36=0," ",IF(AA54&gt;0,"  Für  "&amp;AB58&amp;" Std.  "&amp;AC58&amp;" Min. ist mindestens der Mindestlohn zu zahlen."," "))</f>
        <v xml:space="preserve"> </v>
      </c>
      <c r="AK56" s="22"/>
      <c r="AL56" s="22"/>
      <c r="AM56" s="22"/>
      <c r="AN56" s="41"/>
    </row>
    <row r="57" spans="1:40" ht="12.75" customHeight="1">
      <c r="A57" s="84" t="str">
        <f>IF(D57=" "," ","Di")</f>
        <v>Di</v>
      </c>
      <c r="B57" s="85"/>
      <c r="C57" s="85">
        <f aca="true" t="shared" si="52" ref="C57:C62">IF((C56+1)&gt;$C$7,0,IF(C56+1&lt;7,0,C56+1))</f>
        <v>30</v>
      </c>
      <c r="D57" s="225">
        <f t="shared" si="43"/>
        <v>30</v>
      </c>
      <c r="E57" s="226"/>
      <c r="F57" s="227"/>
      <c r="G57" s="226"/>
      <c r="H57" s="227"/>
      <c r="I57" s="228">
        <f>(E57*60)+F57</f>
        <v>0</v>
      </c>
      <c r="J57" s="228">
        <f>(G57*60)+H57</f>
        <v>0</v>
      </c>
      <c r="K57" s="228">
        <f>J57-I57</f>
        <v>0</v>
      </c>
      <c r="L57" s="229"/>
      <c r="M57" s="227"/>
      <c r="N57" s="228">
        <f t="shared" si="47"/>
        <v>0</v>
      </c>
      <c r="O57" s="226"/>
      <c r="P57" s="227"/>
      <c r="Q57" s="87">
        <f t="shared" si="48"/>
        <v>0</v>
      </c>
      <c r="R57" s="87">
        <f t="shared" si="49"/>
        <v>0</v>
      </c>
      <c r="S57" s="211" t="str">
        <f t="shared" si="50"/>
        <v xml:space="preserve"> </v>
      </c>
      <c r="T57" s="212" t="str">
        <f t="shared" si="51"/>
        <v xml:space="preserve"> </v>
      </c>
      <c r="U57" s="13"/>
      <c r="V57" s="13"/>
      <c r="W57" s="88"/>
      <c r="AA57" s="191" t="s">
        <v>50</v>
      </c>
      <c r="AJ57" s="203"/>
      <c r="AK57" s="22"/>
      <c r="AL57" s="22"/>
      <c r="AM57" s="22"/>
      <c r="AN57" s="41"/>
    </row>
    <row r="58" spans="1:40" ht="12.75" customHeight="1">
      <c r="A58" s="84" t="str">
        <f>IF(D58=" "," ","Mi")</f>
        <v xml:space="preserve"> </v>
      </c>
      <c r="B58" s="85"/>
      <c r="C58" s="85">
        <f t="shared" si="52"/>
        <v>0</v>
      </c>
      <c r="D58" s="225" t="str">
        <f t="shared" si="43"/>
        <v xml:space="preserve"> </v>
      </c>
      <c r="E58" s="226"/>
      <c r="F58" s="227"/>
      <c r="G58" s="226"/>
      <c r="H58" s="227"/>
      <c r="I58" s="228">
        <f>(E58*60)+F58</f>
        <v>0</v>
      </c>
      <c r="J58" s="228">
        <f>(G58*60)+H58</f>
        <v>0</v>
      </c>
      <c r="K58" s="228">
        <f>J58-I58</f>
        <v>0</v>
      </c>
      <c r="L58" s="229"/>
      <c r="M58" s="227"/>
      <c r="N58" s="228">
        <f t="shared" si="47"/>
        <v>0</v>
      </c>
      <c r="O58" s="226"/>
      <c r="P58" s="227"/>
      <c r="Q58" s="87">
        <f t="shared" si="48"/>
        <v>0</v>
      </c>
      <c r="R58" s="87">
        <f t="shared" si="49"/>
        <v>0</v>
      </c>
      <c r="S58" s="211" t="str">
        <f t="shared" si="50"/>
        <v xml:space="preserve"> </v>
      </c>
      <c r="T58" s="212" t="str">
        <f t="shared" si="51"/>
        <v xml:space="preserve"> </v>
      </c>
      <c r="U58" s="13"/>
      <c r="V58" s="13"/>
      <c r="W58" s="88"/>
      <c r="AA58" s="182">
        <f>AA36+AA54</f>
        <v>0</v>
      </c>
      <c r="AB58" s="182">
        <f>INT(AA58/60)</f>
        <v>0</v>
      </c>
      <c r="AC58" s="182">
        <f>MOD(AA58,60)</f>
        <v>0</v>
      </c>
      <c r="AJ58" s="203"/>
      <c r="AK58" s="22"/>
      <c r="AL58" s="22"/>
      <c r="AM58" s="22"/>
      <c r="AN58" s="41"/>
    </row>
    <row r="59" spans="1:40" ht="12.75" customHeight="1">
      <c r="A59" s="84" t="str">
        <f>IF(D59=" "," ","Do")</f>
        <v xml:space="preserve"> </v>
      </c>
      <c r="B59" s="85"/>
      <c r="C59" s="85">
        <f t="shared" si="52"/>
        <v>0</v>
      </c>
      <c r="D59" s="225" t="str">
        <f t="shared" si="43"/>
        <v xml:space="preserve"> </v>
      </c>
      <c r="E59" s="226"/>
      <c r="F59" s="227"/>
      <c r="G59" s="226"/>
      <c r="H59" s="227"/>
      <c r="I59" s="228">
        <f>(E59*60)+F59</f>
        <v>0</v>
      </c>
      <c r="J59" s="228">
        <f>(G59*60)+H59</f>
        <v>0</v>
      </c>
      <c r="K59" s="228">
        <f>J59-I59</f>
        <v>0</v>
      </c>
      <c r="L59" s="229"/>
      <c r="M59" s="227"/>
      <c r="N59" s="228">
        <f t="shared" si="47"/>
        <v>0</v>
      </c>
      <c r="O59" s="226"/>
      <c r="P59" s="227"/>
      <c r="Q59" s="87">
        <f t="shared" si="48"/>
        <v>0</v>
      </c>
      <c r="R59" s="87">
        <f t="shared" si="49"/>
        <v>0</v>
      </c>
      <c r="S59" s="211" t="str">
        <f t="shared" si="50"/>
        <v xml:space="preserve"> </v>
      </c>
      <c r="T59" s="212" t="str">
        <f t="shared" si="51"/>
        <v xml:space="preserve"> </v>
      </c>
      <c r="U59" s="13"/>
      <c r="V59" s="13"/>
      <c r="AJ59" s="203"/>
      <c r="AK59" s="22"/>
      <c r="AL59" s="22"/>
      <c r="AM59" s="22"/>
      <c r="AN59" s="41"/>
    </row>
    <row r="60" spans="1:40" ht="12.75" customHeight="1">
      <c r="A60" s="84" t="str">
        <f>IF(D60=" "," ","Fr")</f>
        <v xml:space="preserve"> </v>
      </c>
      <c r="B60" s="85"/>
      <c r="C60" s="85">
        <f t="shared" si="52"/>
        <v>0</v>
      </c>
      <c r="D60" s="225" t="str">
        <f t="shared" si="43"/>
        <v xml:space="preserve"> </v>
      </c>
      <c r="E60" s="226"/>
      <c r="F60" s="227"/>
      <c r="G60" s="226"/>
      <c r="H60" s="227"/>
      <c r="I60" s="228">
        <f>(E60*60)+F60</f>
        <v>0</v>
      </c>
      <c r="J60" s="228">
        <f>(G60*60)+H60</f>
        <v>0</v>
      </c>
      <c r="K60" s="228">
        <f>J60-I60</f>
        <v>0</v>
      </c>
      <c r="L60" s="229"/>
      <c r="M60" s="227"/>
      <c r="N60" s="228">
        <f t="shared" si="47"/>
        <v>0</v>
      </c>
      <c r="O60" s="226"/>
      <c r="P60" s="227"/>
      <c r="Q60" s="87">
        <f t="shared" si="48"/>
        <v>0</v>
      </c>
      <c r="R60" s="87">
        <f t="shared" si="49"/>
        <v>0</v>
      </c>
      <c r="S60" s="211" t="str">
        <f t="shared" si="50"/>
        <v xml:space="preserve"> </v>
      </c>
      <c r="T60" s="212" t="str">
        <f t="shared" si="51"/>
        <v xml:space="preserve"> </v>
      </c>
      <c r="U60" s="13"/>
      <c r="V60" s="13"/>
      <c r="AJ60" s="203"/>
      <c r="AK60" s="22"/>
      <c r="AL60" s="22"/>
      <c r="AM60" s="22"/>
      <c r="AN60" s="41"/>
    </row>
    <row r="61" spans="1:40" ht="12.75" customHeight="1">
      <c r="A61" s="84" t="str">
        <f>IF(D61=" "," ","Sa")</f>
        <v xml:space="preserve"> </v>
      </c>
      <c r="B61" s="85"/>
      <c r="C61" s="85">
        <f t="shared" si="52"/>
        <v>0</v>
      </c>
      <c r="D61" s="225" t="str">
        <f t="shared" si="43"/>
        <v xml:space="preserve"> </v>
      </c>
      <c r="E61" s="226"/>
      <c r="F61" s="227"/>
      <c r="G61" s="226"/>
      <c r="H61" s="227"/>
      <c r="I61" s="228">
        <f t="shared" si="44"/>
        <v>0</v>
      </c>
      <c r="J61" s="228">
        <f t="shared" si="45"/>
        <v>0</v>
      </c>
      <c r="K61" s="228">
        <f t="shared" si="46"/>
        <v>0</v>
      </c>
      <c r="L61" s="229"/>
      <c r="M61" s="227"/>
      <c r="N61" s="228">
        <f t="shared" si="47"/>
        <v>0</v>
      </c>
      <c r="O61" s="226"/>
      <c r="P61" s="227"/>
      <c r="Q61" s="87">
        <f t="shared" si="48"/>
        <v>0</v>
      </c>
      <c r="R61" s="87">
        <f t="shared" si="49"/>
        <v>0</v>
      </c>
      <c r="S61" s="211" t="str">
        <f t="shared" si="50"/>
        <v xml:space="preserve"> </v>
      </c>
      <c r="T61" s="212" t="str">
        <f t="shared" si="51"/>
        <v xml:space="preserve"> </v>
      </c>
      <c r="U61" s="13"/>
      <c r="V61" s="13"/>
      <c r="X61" s="282" t="s">
        <v>49</v>
      </c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K61" s="22"/>
      <c r="AL61" s="22"/>
      <c r="AM61" s="22"/>
      <c r="AN61" s="41"/>
    </row>
    <row r="62" spans="1:40" ht="12.75" customHeight="1" thickBot="1">
      <c r="A62" s="99" t="str">
        <f>IF(D62=" "," ","So")</f>
        <v xml:space="preserve"> </v>
      </c>
      <c r="B62" s="136"/>
      <c r="C62" s="85">
        <f t="shared" si="52"/>
        <v>0</v>
      </c>
      <c r="D62" s="230" t="str">
        <f t="shared" si="43"/>
        <v xml:space="preserve"> </v>
      </c>
      <c r="E62" s="226"/>
      <c r="F62" s="227"/>
      <c r="G62" s="226"/>
      <c r="H62" s="227"/>
      <c r="I62" s="228">
        <f t="shared" si="44"/>
        <v>0</v>
      </c>
      <c r="J62" s="228">
        <f t="shared" si="45"/>
        <v>0</v>
      </c>
      <c r="K62" s="228">
        <f t="shared" si="46"/>
        <v>0</v>
      </c>
      <c r="L62" s="229"/>
      <c r="M62" s="227"/>
      <c r="N62" s="228">
        <f t="shared" si="47"/>
        <v>0</v>
      </c>
      <c r="O62" s="226"/>
      <c r="P62" s="227"/>
      <c r="Q62" s="87">
        <f t="shared" si="48"/>
        <v>0</v>
      </c>
      <c r="R62" s="97">
        <f t="shared" si="49"/>
        <v>0</v>
      </c>
      <c r="S62" s="211" t="str">
        <f t="shared" si="50"/>
        <v xml:space="preserve"> </v>
      </c>
      <c r="T62" s="212" t="str">
        <f t="shared" si="51"/>
        <v xml:space="preserve"> </v>
      </c>
      <c r="U62" s="13"/>
      <c r="V62" s="13"/>
      <c r="W62" s="88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03"/>
      <c r="AK62" s="22"/>
      <c r="AL62" s="22"/>
      <c r="AM62" s="22"/>
      <c r="AN62" s="41"/>
    </row>
    <row r="63" spans="1:40" ht="12.75" customHeight="1" thickBot="1">
      <c r="A63" s="99"/>
      <c r="B63" s="137"/>
      <c r="C63" s="138"/>
      <c r="D63" s="139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40"/>
      <c r="R63" s="104">
        <f>SUM(R56:R62)</f>
        <v>0</v>
      </c>
      <c r="S63" s="211" t="str">
        <f>IF(R63=0," ",INT(R63/60))</f>
        <v xml:space="preserve"> </v>
      </c>
      <c r="T63" s="212" t="str">
        <f>IF(R63=0," ",MOD(R63,60))</f>
        <v xml:space="preserve"> </v>
      </c>
      <c r="U63" s="13"/>
      <c r="V63" s="13"/>
      <c r="W63" s="88"/>
      <c r="X63" s="141"/>
      <c r="Y63" s="141"/>
      <c r="Z63" s="141"/>
      <c r="AA63" s="190"/>
      <c r="AB63" s="190"/>
      <c r="AC63" s="190"/>
      <c r="AD63" s="190"/>
      <c r="AE63" s="190"/>
      <c r="AF63" s="141"/>
      <c r="AG63" s="141"/>
      <c r="AH63" s="141"/>
      <c r="AI63" s="141"/>
      <c r="AJ63" s="203"/>
      <c r="AK63" s="22"/>
      <c r="AL63" s="22"/>
      <c r="AM63" s="22"/>
      <c r="AN63" s="41"/>
    </row>
    <row r="64" spans="1:40" ht="3.95" customHeight="1">
      <c r="A64" s="74"/>
      <c r="B64" s="100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/>
      <c r="R64" s="103"/>
      <c r="S64" s="213"/>
      <c r="T64" s="214"/>
      <c r="U64" s="13"/>
      <c r="V64" s="13"/>
      <c r="AK64" s="22"/>
      <c r="AL64" s="22"/>
      <c r="AM64" s="22"/>
      <c r="AN64" s="41"/>
    </row>
    <row r="65" spans="1:40" ht="12.75" customHeight="1">
      <c r="A65" s="84" t="str">
        <f>IF(D65=" "," ","Mo")</f>
        <v xml:space="preserve"> </v>
      </c>
      <c r="B65" s="85"/>
      <c r="C65" s="85">
        <f>IF((C62+1)&gt;$C$7,0,IF(C62+1&lt;7,0,C62+1))</f>
        <v>0</v>
      </c>
      <c r="D65" s="225" t="str">
        <f>IF($D$5=0," ",IF(C65=0," ",C65))</f>
        <v xml:space="preserve"> </v>
      </c>
      <c r="E65" s="226"/>
      <c r="F65" s="227"/>
      <c r="G65" s="226"/>
      <c r="H65" s="227"/>
      <c r="I65" s="228">
        <f aca="true" t="shared" si="53" ref="I65:I71">(E65*60)+F65</f>
        <v>0</v>
      </c>
      <c r="J65" s="228">
        <f aca="true" t="shared" si="54" ref="J65:J71">(G65*60)+H65</f>
        <v>0</v>
      </c>
      <c r="K65" s="228">
        <f aca="true" t="shared" si="55" ref="K65:K71">J65-I65</f>
        <v>0</v>
      </c>
      <c r="L65" s="229"/>
      <c r="M65" s="227"/>
      <c r="N65" s="228">
        <f aca="true" t="shared" si="56" ref="N65:N71">IF(OR(L65="U",L65="K"),0,(L65*60)+M65)</f>
        <v>0</v>
      </c>
      <c r="O65" s="226"/>
      <c r="P65" s="227"/>
      <c r="Q65" s="87">
        <f>(O65*60)+P65</f>
        <v>0</v>
      </c>
      <c r="R65" s="87">
        <f>K65-N65-Q65</f>
        <v>0</v>
      </c>
      <c r="S65" s="211" t="str">
        <f>IF(E65=0," ",INT(R65/60))</f>
        <v xml:space="preserve"> </v>
      </c>
      <c r="T65" s="212" t="str">
        <f>IF(E65=0," ",MOD(R65,60))</f>
        <v xml:space="preserve"> </v>
      </c>
      <c r="U65" s="13"/>
      <c r="V65" s="13"/>
      <c r="AJ65" s="203"/>
      <c r="AK65" s="22"/>
      <c r="AL65" s="22"/>
      <c r="AM65" s="22"/>
      <c r="AN65" s="41"/>
    </row>
    <row r="66" spans="1:40" ht="12.75" customHeight="1" thickBot="1">
      <c r="A66" s="84" t="str">
        <f>IF(D66=" "," ","Di")</f>
        <v xml:space="preserve"> </v>
      </c>
      <c r="B66" s="85"/>
      <c r="C66" s="85">
        <f>IF((C65+1)&gt;$C$7,0,IF(C65+1&lt;7,0,C65+1))</f>
        <v>0</v>
      </c>
      <c r="D66" s="225" t="str">
        <f>IF($D$5=0," ",IF(C66=0," ",C66))</f>
        <v xml:space="preserve"> </v>
      </c>
      <c r="E66" s="226"/>
      <c r="F66" s="227"/>
      <c r="G66" s="226"/>
      <c r="H66" s="227"/>
      <c r="I66" s="228">
        <f t="shared" si="53"/>
        <v>0</v>
      </c>
      <c r="J66" s="228">
        <f t="shared" si="54"/>
        <v>0</v>
      </c>
      <c r="K66" s="228">
        <f t="shared" si="55"/>
        <v>0</v>
      </c>
      <c r="L66" s="229"/>
      <c r="M66" s="227"/>
      <c r="N66" s="228">
        <f t="shared" si="56"/>
        <v>0</v>
      </c>
      <c r="O66" s="226"/>
      <c r="P66" s="227"/>
      <c r="Q66" s="87">
        <f>(O66*60)+P66</f>
        <v>0</v>
      </c>
      <c r="R66" s="87">
        <f>K66-N66-Q66</f>
        <v>0</v>
      </c>
      <c r="S66" s="211" t="str">
        <f>IF(E66=0," ",INT(R66/60))</f>
        <v xml:space="preserve"> </v>
      </c>
      <c r="T66" s="212" t="str">
        <f>IF(E66=0," ",MOD(R66,60))</f>
        <v xml:space="preserve"> </v>
      </c>
      <c r="U66" s="13"/>
      <c r="V66" s="13"/>
      <c r="AJ66" s="203"/>
      <c r="AK66" s="22"/>
      <c r="AL66" s="22"/>
      <c r="AM66" s="22"/>
      <c r="AN66" s="41"/>
    </row>
    <row r="67" spans="1:40" ht="12.75" customHeight="1" hidden="1" outlineLevel="1">
      <c r="A67" s="142"/>
      <c r="B67" s="58"/>
      <c r="C67" s="58"/>
      <c r="D67" s="143"/>
      <c r="E67" s="178"/>
      <c r="F67" s="178"/>
      <c r="G67" s="178"/>
      <c r="H67" s="178"/>
      <c r="I67" s="86">
        <f t="shared" si="53"/>
        <v>0</v>
      </c>
      <c r="J67" s="86">
        <f t="shared" si="54"/>
        <v>0</v>
      </c>
      <c r="K67" s="86">
        <f t="shared" si="55"/>
        <v>0</v>
      </c>
      <c r="L67" s="180"/>
      <c r="M67" s="178"/>
      <c r="N67" s="86">
        <f t="shared" si="56"/>
        <v>0</v>
      </c>
      <c r="O67" s="178"/>
      <c r="P67" s="178"/>
      <c r="Q67" s="144">
        <f aca="true" t="shared" si="57" ref="Q67:R69">M67</f>
        <v>0</v>
      </c>
      <c r="R67" s="144">
        <f t="shared" si="57"/>
        <v>0</v>
      </c>
      <c r="S67" s="211" t="str">
        <f>IF(E67=0," ",IF(AND(#REF!&lt;=6,#REF!=0),#REF!,IF(#REF!&lt;6,#REF!,#REF!)))</f>
        <v xml:space="preserve"> </v>
      </c>
      <c r="T67" s="212" t="str">
        <f>IF(E67=0," ",IF(AND(#REF!&lt;=6,#REF!=0),#REF!,IF(#REF!&lt;6,#REF!,#REF!)))</f>
        <v xml:space="preserve"> </v>
      </c>
      <c r="U67" s="13"/>
      <c r="V67" s="13"/>
      <c r="X67" s="129"/>
      <c r="Y67" s="127"/>
      <c r="Z67" s="127"/>
      <c r="AA67" s="186"/>
      <c r="AB67" s="186"/>
      <c r="AC67" s="186"/>
      <c r="AD67" s="186"/>
      <c r="AE67" s="186"/>
      <c r="AF67" s="127"/>
      <c r="AG67" s="127"/>
      <c r="AH67" s="127"/>
      <c r="AI67" s="128"/>
      <c r="AK67" s="22"/>
      <c r="AL67" s="22"/>
      <c r="AM67" s="22"/>
      <c r="AN67" s="41"/>
    </row>
    <row r="68" spans="1:40" ht="12.75" customHeight="1" hidden="1" outlineLevel="1">
      <c r="A68" s="142"/>
      <c r="B68" s="58"/>
      <c r="C68" s="58"/>
      <c r="D68" s="143"/>
      <c r="E68" s="178"/>
      <c r="F68" s="178"/>
      <c r="G68" s="178"/>
      <c r="H68" s="178"/>
      <c r="I68" s="86">
        <f t="shared" si="53"/>
        <v>0</v>
      </c>
      <c r="J68" s="86">
        <f t="shared" si="54"/>
        <v>0</v>
      </c>
      <c r="K68" s="86">
        <f t="shared" si="55"/>
        <v>0</v>
      </c>
      <c r="L68" s="180"/>
      <c r="M68" s="178"/>
      <c r="N68" s="86">
        <f t="shared" si="56"/>
        <v>0</v>
      </c>
      <c r="O68" s="178"/>
      <c r="P68" s="178"/>
      <c r="Q68" s="144">
        <f t="shared" si="57"/>
        <v>0</v>
      </c>
      <c r="R68" s="144">
        <f t="shared" si="57"/>
        <v>0</v>
      </c>
      <c r="S68" s="211" t="str">
        <f>IF(E68=0," ",IF(AND(#REF!&lt;=6,#REF!=0),#REF!,IF(#REF!&lt;6,#REF!,#REF!)))</f>
        <v xml:space="preserve"> </v>
      </c>
      <c r="T68" s="212" t="str">
        <f>IF(E68=0," ",IF(AND(#REF!&lt;=6,#REF!=0),#REF!,IF(#REF!&lt;6,#REF!,#REF!)))</f>
        <v xml:space="preserve"> </v>
      </c>
      <c r="U68" s="13"/>
      <c r="V68" s="13"/>
      <c r="X68" s="129"/>
      <c r="Y68" s="127"/>
      <c r="Z68" s="127"/>
      <c r="AA68" s="186"/>
      <c r="AB68" s="186"/>
      <c r="AC68" s="186"/>
      <c r="AD68" s="186"/>
      <c r="AE68" s="186"/>
      <c r="AF68" s="127"/>
      <c r="AG68" s="127"/>
      <c r="AH68" s="127"/>
      <c r="AI68" s="128"/>
      <c r="AK68" s="22"/>
      <c r="AL68" s="22"/>
      <c r="AM68" s="22"/>
      <c r="AN68" s="41"/>
    </row>
    <row r="69" spans="1:40" ht="12.75" customHeight="1" hidden="1" outlineLevel="1">
      <c r="A69" s="142"/>
      <c r="B69" s="58"/>
      <c r="C69" s="58"/>
      <c r="D69" s="143"/>
      <c r="E69" s="178"/>
      <c r="F69" s="178"/>
      <c r="G69" s="178"/>
      <c r="H69" s="178"/>
      <c r="I69" s="86">
        <f t="shared" si="53"/>
        <v>0</v>
      </c>
      <c r="J69" s="86">
        <f t="shared" si="54"/>
        <v>0</v>
      </c>
      <c r="K69" s="86">
        <f t="shared" si="55"/>
        <v>0</v>
      </c>
      <c r="L69" s="180"/>
      <c r="M69" s="178"/>
      <c r="N69" s="86">
        <f t="shared" si="56"/>
        <v>0</v>
      </c>
      <c r="O69" s="178"/>
      <c r="P69" s="178"/>
      <c r="Q69" s="144">
        <f t="shared" si="57"/>
        <v>0</v>
      </c>
      <c r="R69" s="144">
        <f t="shared" si="57"/>
        <v>0</v>
      </c>
      <c r="S69" s="211" t="str">
        <f>IF(E69=0," ",IF(AND(#REF!&lt;=6,#REF!=0),#REF!,IF(#REF!&lt;6,#REF!,#REF!)))</f>
        <v xml:space="preserve"> </v>
      </c>
      <c r="T69" s="212" t="str">
        <f>IF(E69=0," ",IF(AND(#REF!&lt;=6,#REF!=0),#REF!,IF(#REF!&lt;6,#REF!,#REF!)))</f>
        <v xml:space="preserve"> </v>
      </c>
      <c r="U69" s="13"/>
      <c r="V69" s="13"/>
      <c r="X69" s="129"/>
      <c r="Y69" s="127"/>
      <c r="Z69" s="127"/>
      <c r="AA69" s="186"/>
      <c r="AB69" s="186"/>
      <c r="AC69" s="186"/>
      <c r="AD69" s="186"/>
      <c r="AE69" s="186"/>
      <c r="AF69" s="127"/>
      <c r="AG69" s="127"/>
      <c r="AH69" s="127"/>
      <c r="AI69" s="128"/>
      <c r="AK69" s="22"/>
      <c r="AL69" s="22"/>
      <c r="AM69" s="22"/>
      <c r="AN69" s="41"/>
    </row>
    <row r="70" spans="1:40" ht="12.75" customHeight="1" hidden="1" outlineLevel="1">
      <c r="A70" s="142"/>
      <c r="B70" s="58"/>
      <c r="C70" s="58"/>
      <c r="D70" s="143"/>
      <c r="E70" s="178"/>
      <c r="F70" s="178"/>
      <c r="G70" s="178"/>
      <c r="H70" s="178"/>
      <c r="I70" s="86">
        <f t="shared" si="53"/>
        <v>0</v>
      </c>
      <c r="J70" s="86">
        <f t="shared" si="54"/>
        <v>0</v>
      </c>
      <c r="K70" s="86">
        <f t="shared" si="55"/>
        <v>0</v>
      </c>
      <c r="L70" s="180"/>
      <c r="M70" s="178"/>
      <c r="N70" s="86">
        <f t="shared" si="56"/>
        <v>0</v>
      </c>
      <c r="O70" s="178"/>
      <c r="P70" s="178"/>
      <c r="Q70" s="144"/>
      <c r="R70" s="144"/>
      <c r="S70" s="211" t="str">
        <f>IF(E70=0," ",IF(AND(#REF!&lt;=6,#REF!=0),#REF!,IF(#REF!&lt;6,#REF!,#REF!)))</f>
        <v xml:space="preserve"> </v>
      </c>
      <c r="T70" s="212" t="str">
        <f>IF(E70=0," ",IF(AND(#REF!&lt;=6,#REF!=0),#REF!,IF(#REF!&lt;6,#REF!,#REF!)))</f>
        <v xml:space="preserve"> </v>
      </c>
      <c r="U70" s="13"/>
      <c r="V70" s="13"/>
      <c r="W70" s="88"/>
      <c r="X70" s="126"/>
      <c r="Y70" s="88"/>
      <c r="Z70" s="106" t="str">
        <f>IF(AND(AD70=0,AE70=0)," ",AD70)</f>
        <v xml:space="preserve"> </v>
      </c>
      <c r="AA70" s="189"/>
      <c r="AB70" s="188"/>
      <c r="AC70" s="188"/>
      <c r="AD70" s="188"/>
      <c r="AE70" s="188"/>
      <c r="AF70" s="106" t="str">
        <f>IF(AND(AD70=0,AE70=0)," ",AE70)</f>
        <v xml:space="preserve"> </v>
      </c>
      <c r="AG70" s="70"/>
      <c r="AH70" s="70"/>
      <c r="AI70" s="133"/>
      <c r="AJ70" s="203"/>
      <c r="AK70" s="22"/>
      <c r="AL70" s="22"/>
      <c r="AM70" s="22"/>
      <c r="AN70" s="41"/>
    </row>
    <row r="71" spans="1:40" ht="12.75" customHeight="1" hidden="1" outlineLevel="1" thickBot="1">
      <c r="A71" s="31"/>
      <c r="B71" s="131"/>
      <c r="C71" s="131"/>
      <c r="D71" s="145"/>
      <c r="E71" s="179"/>
      <c r="F71" s="179"/>
      <c r="G71" s="179"/>
      <c r="H71" s="179"/>
      <c r="I71" s="86">
        <f t="shared" si="53"/>
        <v>0</v>
      </c>
      <c r="J71" s="86">
        <f t="shared" si="54"/>
        <v>0</v>
      </c>
      <c r="K71" s="86">
        <f t="shared" si="55"/>
        <v>0</v>
      </c>
      <c r="L71" s="181"/>
      <c r="M71" s="179"/>
      <c r="N71" s="86">
        <f t="shared" si="56"/>
        <v>0</v>
      </c>
      <c r="O71" s="179"/>
      <c r="P71" s="179"/>
      <c r="Q71" s="146"/>
      <c r="R71" s="146"/>
      <c r="S71" s="215" t="str">
        <f>IF(E71=0," ",IF(AND(#REF!&lt;=6,#REF!=0),#REF!,IF(#REF!&lt;6,#REF!,#REF!)))</f>
        <v xml:space="preserve"> </v>
      </c>
      <c r="T71" s="216" t="str">
        <f>IF(E71=0," ",IF(AND(#REF!&lt;=6,#REF!=0),#REF!,IF(#REF!&lt;6,#REF!,#REF!)))</f>
        <v xml:space="preserve"> </v>
      </c>
      <c r="U71" s="147"/>
      <c r="V71" s="147"/>
      <c r="W71" s="88"/>
      <c r="X71" s="126"/>
      <c r="Y71" s="127"/>
      <c r="Z71" s="127"/>
      <c r="AA71" s="186"/>
      <c r="AB71" s="186"/>
      <c r="AC71" s="186"/>
      <c r="AD71" s="186"/>
      <c r="AE71" s="186"/>
      <c r="AF71" s="127"/>
      <c r="AG71" s="127"/>
      <c r="AH71" s="127"/>
      <c r="AI71" s="128"/>
      <c r="AK71" s="22"/>
      <c r="AL71" s="22"/>
      <c r="AM71" s="22"/>
      <c r="AN71" s="41"/>
    </row>
    <row r="72" spans="1:40" ht="12.75" customHeight="1" collapsed="1" thickBot="1">
      <c r="A72" s="31"/>
      <c r="B72" s="148"/>
      <c r="C72" s="149"/>
      <c r="D72" s="150"/>
      <c r="E72" s="151"/>
      <c r="F72" s="151"/>
      <c r="G72" s="151"/>
      <c r="H72" s="151"/>
      <c r="I72" s="140"/>
      <c r="J72" s="140"/>
      <c r="K72" s="140"/>
      <c r="L72" s="151"/>
      <c r="M72" s="151"/>
      <c r="N72" s="140"/>
      <c r="O72" s="151"/>
      <c r="P72" s="151"/>
      <c r="Q72" s="103"/>
      <c r="R72" s="104">
        <f>SUM(R65:R66)</f>
        <v>0</v>
      </c>
      <c r="S72" s="211" t="str">
        <f>IF(R72=0," ",INT(R72/60))</f>
        <v xml:space="preserve"> </v>
      </c>
      <c r="T72" s="212" t="str">
        <f>IF(R72=0," ",MOD(R72,60))</f>
        <v xml:space="preserve"> </v>
      </c>
      <c r="V72" s="152"/>
      <c r="W72" s="88"/>
      <c r="AJ72" s="203"/>
      <c r="AK72" s="22"/>
      <c r="AL72" s="22"/>
      <c r="AM72" s="22"/>
      <c r="AN72" s="41"/>
    </row>
    <row r="73" spans="1:40" ht="15" thickBot="1">
      <c r="A73" s="153"/>
      <c r="B73" s="154"/>
      <c r="C73" s="155"/>
      <c r="D73" s="156"/>
      <c r="E73" s="135"/>
      <c r="F73" s="135"/>
      <c r="G73" s="135"/>
      <c r="H73" s="135"/>
      <c r="I73" s="157"/>
      <c r="J73" s="157"/>
      <c r="K73" s="157"/>
      <c r="L73" s="135"/>
      <c r="M73" s="135"/>
      <c r="N73" s="157"/>
      <c r="O73" s="135"/>
      <c r="P73" s="135"/>
      <c r="Q73" s="157"/>
      <c r="R73" s="157"/>
      <c r="S73" s="213"/>
      <c r="T73" s="214"/>
      <c r="U73" s="158"/>
      <c r="V73" s="158"/>
      <c r="W73" s="88"/>
      <c r="X73" s="282" t="s">
        <v>48</v>
      </c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03"/>
      <c r="AK73" s="22"/>
      <c r="AL73" s="22"/>
      <c r="AM73" s="22"/>
      <c r="AN73" s="41"/>
    </row>
    <row r="74" spans="1:44" s="7" customFormat="1" ht="12.75" customHeight="1" hidden="1" outlineLevel="1">
      <c r="A74" s="159"/>
      <c r="B74" s="160"/>
      <c r="C74" s="96"/>
      <c r="D74" s="96"/>
      <c r="E74" s="161"/>
      <c r="F74" s="161"/>
      <c r="G74" s="161"/>
      <c r="H74" s="161"/>
      <c r="I74" s="162"/>
      <c r="J74" s="162"/>
      <c r="K74" s="162"/>
      <c r="L74" s="161"/>
      <c r="M74" s="161"/>
      <c r="N74" s="162"/>
      <c r="O74" s="161"/>
      <c r="P74" s="163" t="s">
        <v>46</v>
      </c>
      <c r="Q74" s="162"/>
      <c r="R74" s="162"/>
      <c r="S74" s="164">
        <f>Y36</f>
        <v>0</v>
      </c>
      <c r="T74" s="165">
        <f>Z36</f>
        <v>0</v>
      </c>
      <c r="W74" s="88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03"/>
      <c r="AK74" s="22"/>
      <c r="AL74" s="22"/>
      <c r="AM74" s="22"/>
      <c r="AN74" s="41"/>
      <c r="AP74" s="8"/>
      <c r="AQ74" s="5"/>
      <c r="AR74" s="5"/>
    </row>
    <row r="75" spans="1:44" s="7" customFormat="1" ht="13.5" customHeight="1" hidden="1" outlineLevel="1" thickBot="1">
      <c r="A75" s="159"/>
      <c r="B75" s="160"/>
      <c r="C75" s="96"/>
      <c r="D75" s="96"/>
      <c r="E75" s="161"/>
      <c r="F75" s="161"/>
      <c r="G75" s="161"/>
      <c r="H75" s="161"/>
      <c r="I75" s="162"/>
      <c r="J75" s="162"/>
      <c r="K75" s="162"/>
      <c r="L75" s="161"/>
      <c r="M75" s="161"/>
      <c r="N75" s="162"/>
      <c r="O75" s="161"/>
      <c r="P75" s="161"/>
      <c r="Q75" s="162"/>
      <c r="R75" s="162"/>
      <c r="S75" s="164"/>
      <c r="T75" s="165"/>
      <c r="U75" s="130"/>
      <c r="V75" s="130"/>
      <c r="W75" s="88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03"/>
      <c r="AK75" s="22"/>
      <c r="AL75" s="22"/>
      <c r="AM75" s="22"/>
      <c r="AN75" s="41"/>
      <c r="AP75" s="8"/>
      <c r="AQ75" s="5"/>
      <c r="AR75" s="5"/>
    </row>
    <row r="76" spans="1:40" ht="12.75" customHeight="1" collapsed="1" thickBot="1">
      <c r="A76" s="153"/>
      <c r="B76" s="154"/>
      <c r="C76" s="131"/>
      <c r="D76" s="156"/>
      <c r="E76" s="166"/>
      <c r="F76" s="166"/>
      <c r="G76" s="166"/>
      <c r="H76" s="167"/>
      <c r="I76" s="168"/>
      <c r="J76" s="168"/>
      <c r="K76" s="168"/>
      <c r="L76" s="166"/>
      <c r="M76" s="167"/>
      <c r="N76" s="168"/>
      <c r="O76" s="166"/>
      <c r="P76" s="167" t="s">
        <v>34</v>
      </c>
      <c r="Q76" s="157"/>
      <c r="R76" s="169">
        <f>R27+R36+R45+R54+R63+R72</f>
        <v>0</v>
      </c>
      <c r="S76" s="211" t="str">
        <f>IF(R76=0," ",INT(R76/60))</f>
        <v xml:space="preserve"> </v>
      </c>
      <c r="T76" s="212" t="str">
        <f>IF(R76=0," ",MOD(R76,60))</f>
        <v xml:space="preserve"> </v>
      </c>
      <c r="U76" s="158"/>
      <c r="V76" s="170"/>
      <c r="W76" s="88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03"/>
      <c r="AK76" s="22"/>
      <c r="AL76" s="22"/>
      <c r="AM76" s="22"/>
      <c r="AN76" s="41"/>
    </row>
    <row r="77" spans="1:44" ht="3.95" customHeight="1">
      <c r="A77" s="171"/>
      <c r="B77" s="172"/>
      <c r="C77" s="58"/>
      <c r="D77" s="125"/>
      <c r="E77" s="125"/>
      <c r="F77" s="125"/>
      <c r="G77" s="125"/>
      <c r="H77" s="125"/>
      <c r="I77" s="168"/>
      <c r="J77" s="168"/>
      <c r="K77" s="168"/>
      <c r="L77" s="125"/>
      <c r="M77" s="125"/>
      <c r="N77" s="168"/>
      <c r="O77" s="125"/>
      <c r="P77" s="125"/>
      <c r="Q77" s="168"/>
      <c r="R77" s="168"/>
      <c r="S77" s="125"/>
      <c r="T77" s="173"/>
      <c r="U77" s="168"/>
      <c r="V77" s="168"/>
      <c r="W77" s="88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03"/>
      <c r="AK77" s="22"/>
      <c r="AL77" s="22"/>
      <c r="AM77" s="23"/>
      <c r="AN77" s="41"/>
      <c r="AQ77" s="23"/>
      <c r="AR77" s="23"/>
    </row>
    <row r="78" spans="1:44" ht="3.95" customHeight="1">
      <c r="A78" s="20"/>
      <c r="B78" s="154"/>
      <c r="C78" s="131"/>
      <c r="D78" s="127"/>
      <c r="E78" s="127"/>
      <c r="F78" s="127"/>
      <c r="G78" s="127"/>
      <c r="H78" s="127"/>
      <c r="I78" s="174"/>
      <c r="J78" s="174"/>
      <c r="K78" s="174"/>
      <c r="L78" s="127"/>
      <c r="M78" s="127"/>
      <c r="N78" s="174"/>
      <c r="O78" s="127"/>
      <c r="P78" s="127"/>
      <c r="Q78" s="174"/>
      <c r="R78" s="174"/>
      <c r="S78" s="127"/>
      <c r="T78" s="127"/>
      <c r="U78" s="174"/>
      <c r="V78" s="174"/>
      <c r="W78" s="88"/>
      <c r="AJ78" s="203"/>
      <c r="AK78" s="22"/>
      <c r="AL78" s="22"/>
      <c r="AM78" s="23"/>
      <c r="AN78" s="41"/>
      <c r="AQ78" s="23"/>
      <c r="AR78" s="23"/>
    </row>
    <row r="79" spans="1:46" s="12" customFormat="1" ht="27.75" customHeight="1">
      <c r="A79" s="296" t="s">
        <v>53</v>
      </c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06"/>
      <c r="AK79" s="175"/>
      <c r="AL79" s="175"/>
      <c r="AM79" s="175"/>
      <c r="AN79" s="41"/>
      <c r="AO79" s="7"/>
      <c r="AP79" s="8"/>
      <c r="AQ79" s="175"/>
      <c r="AR79" s="175"/>
      <c r="AS79" s="17"/>
      <c r="AT79" s="17"/>
    </row>
    <row r="80" spans="23:44" ht="18" customHeight="1">
      <c r="W80" s="88"/>
      <c r="X80" s="88"/>
      <c r="Y80" s="88"/>
      <c r="Z80" s="106"/>
      <c r="AA80" s="187"/>
      <c r="AB80" s="188"/>
      <c r="AC80" s="188"/>
      <c r="AD80" s="188"/>
      <c r="AE80" s="188"/>
      <c r="AF80" s="106"/>
      <c r="AG80" s="70"/>
      <c r="AH80" s="70"/>
      <c r="AI80" s="176" t="s">
        <v>54</v>
      </c>
      <c r="AJ80" s="203"/>
      <c r="AK80" s="23"/>
      <c r="AL80" s="23"/>
      <c r="AM80" s="23"/>
      <c r="AN80" s="41"/>
      <c r="AQ80" s="23"/>
      <c r="AR80" s="23"/>
    </row>
    <row r="81" spans="23:40" ht="12.75" customHeight="1">
      <c r="W81" s="88"/>
      <c r="X81" s="88"/>
      <c r="Y81" s="88"/>
      <c r="Z81" s="106" t="str">
        <f>IF(AND(AD81=0,AE81=0)," ",AD81)</f>
        <v xml:space="preserve"> </v>
      </c>
      <c r="AA81" s="187"/>
      <c r="AB81" s="188"/>
      <c r="AC81" s="188"/>
      <c r="AD81" s="188"/>
      <c r="AE81" s="188"/>
      <c r="AF81" s="106" t="str">
        <f>IF(AND(AD81=0,AE81=0)," ",AE81)</f>
        <v xml:space="preserve"> </v>
      </c>
      <c r="AG81" s="70"/>
      <c r="AH81" s="70"/>
      <c r="AI81" s="70"/>
      <c r="AJ81" s="199" t="str">
        <f>IF(E81=0," ",IF(AND(S81=AO81,T81&gt;AP81),"+",IF(S81&gt;AO81,"+",IF(AND(S81=AO81,T81&lt;AP81),"-",IF(S81&lt;AO81,"-"," ")))))</f>
        <v xml:space="preserve"> </v>
      </c>
      <c r="AK81" s="23"/>
      <c r="AL81" s="23"/>
      <c r="AM81" s="23"/>
      <c r="AN81" s="41"/>
    </row>
    <row r="82" spans="27:40" ht="12.75" customHeight="1">
      <c r="AA82" s="187"/>
      <c r="AB82" s="188"/>
      <c r="AC82" s="188"/>
      <c r="AD82" s="188"/>
      <c r="AE82" s="188"/>
      <c r="AN82" s="41"/>
    </row>
    <row r="83" spans="27:40" ht="12.75" customHeight="1">
      <c r="AA83" s="187"/>
      <c r="AB83" s="188"/>
      <c r="AC83" s="188"/>
      <c r="AD83" s="188"/>
      <c r="AE83" s="188"/>
      <c r="AN83" s="41"/>
    </row>
    <row r="84" ht="12.75" customHeight="1">
      <c r="AN84" s="41"/>
    </row>
    <row r="85" ht="12.75" customHeight="1">
      <c r="AN85" s="41"/>
    </row>
    <row r="86" ht="12.75" customHeight="1">
      <c r="AN86" s="41"/>
    </row>
    <row r="87" ht="12.75" customHeight="1">
      <c r="AN87" s="41"/>
    </row>
    <row r="88" ht="12.75" customHeight="1">
      <c r="AN88" s="41"/>
    </row>
    <row r="89" ht="12.75" customHeight="1">
      <c r="AN89" s="41"/>
    </row>
    <row r="90" ht="12.75" customHeight="1">
      <c r="AN90" s="41"/>
    </row>
    <row r="91" ht="12.75" customHeight="1">
      <c r="AN91" s="41"/>
    </row>
    <row r="92" ht="12.75" customHeight="1">
      <c r="AN92" s="41"/>
    </row>
    <row r="93" ht="12.75" customHeight="1">
      <c r="AN93" s="41"/>
    </row>
    <row r="94" ht="12.75" customHeight="1">
      <c r="AN94" s="41"/>
    </row>
    <row r="95" ht="12.75" customHeight="1">
      <c r="AN95" s="41"/>
    </row>
    <row r="96" ht="12.75" customHeight="1">
      <c r="AN96" s="41"/>
    </row>
    <row r="97" ht="12.75" customHeight="1">
      <c r="AN97" s="41"/>
    </row>
    <row r="98" ht="12.75" customHeight="1">
      <c r="AN98" s="41"/>
    </row>
    <row r="99" ht="12.75" customHeight="1">
      <c r="AN99" s="41"/>
    </row>
    <row r="100" ht="12.75" customHeight="1">
      <c r="AN100" s="41"/>
    </row>
    <row r="101" ht="12.75" customHeight="1">
      <c r="AN101" s="41"/>
    </row>
    <row r="102" ht="12.75" customHeight="1">
      <c r="AN102" s="41"/>
    </row>
    <row r="103" spans="37:40" ht="12.75" customHeight="1">
      <c r="AK103" s="22"/>
      <c r="AL103" s="23"/>
      <c r="AM103" s="23"/>
      <c r="AN103" s="41"/>
    </row>
    <row r="104" spans="37:40" ht="12.75" customHeight="1">
      <c r="AK104" s="22"/>
      <c r="AL104" s="23"/>
      <c r="AM104" s="23"/>
      <c r="AN104" s="41"/>
    </row>
    <row r="105" spans="37:40" ht="12.75" customHeight="1">
      <c r="AK105" s="22"/>
      <c r="AL105" s="23"/>
      <c r="AM105" s="23"/>
      <c r="AN105" s="41"/>
    </row>
    <row r="106" spans="37:40" ht="12.75" customHeight="1">
      <c r="AK106" s="22"/>
      <c r="AL106" s="23"/>
      <c r="AM106" s="23"/>
      <c r="AN106" s="41"/>
    </row>
    <row r="107" spans="37:40" ht="12.75" customHeight="1">
      <c r="AK107" s="22"/>
      <c r="AL107" s="23"/>
      <c r="AM107" s="23"/>
      <c r="AN107" s="41"/>
    </row>
    <row r="108" spans="37:40" ht="12.75" customHeight="1">
      <c r="AK108" s="22"/>
      <c r="AL108" s="23"/>
      <c r="AM108" s="23"/>
      <c r="AN108" s="41"/>
    </row>
    <row r="109" spans="37:40" ht="12.75" customHeight="1">
      <c r="AK109" s="22"/>
      <c r="AL109" s="23"/>
      <c r="AM109" s="23"/>
      <c r="AN109" s="41"/>
    </row>
    <row r="110" spans="37:40" ht="12.75" customHeight="1">
      <c r="AK110" s="22"/>
      <c r="AL110" s="23"/>
      <c r="AM110" s="23"/>
      <c r="AN110" s="41"/>
    </row>
    <row r="111" spans="37:40" ht="12.75" customHeight="1">
      <c r="AK111" s="22"/>
      <c r="AL111" s="23"/>
      <c r="AM111" s="23"/>
      <c r="AN111" s="41"/>
    </row>
    <row r="112" spans="37:40" ht="12.75" customHeight="1">
      <c r="AK112" s="22"/>
      <c r="AL112" s="23"/>
      <c r="AM112" s="23"/>
      <c r="AN112" s="41"/>
    </row>
    <row r="113" spans="37:40" ht="12.75" customHeight="1">
      <c r="AK113" s="22"/>
      <c r="AL113" s="23"/>
      <c r="AM113" s="23"/>
      <c r="AN113" s="41"/>
    </row>
    <row r="114" spans="37:40" ht="12.75" customHeight="1">
      <c r="AK114" s="22"/>
      <c r="AL114" s="23"/>
      <c r="AM114" s="23"/>
      <c r="AN114" s="41"/>
    </row>
    <row r="115" spans="37:40" ht="12.75" customHeight="1">
      <c r="AK115" s="22"/>
      <c r="AL115" s="23"/>
      <c r="AM115" s="23"/>
      <c r="AN115" s="41"/>
    </row>
    <row r="116" spans="37:40" ht="12.75" customHeight="1">
      <c r="AK116" s="22"/>
      <c r="AL116" s="23"/>
      <c r="AM116" s="23"/>
      <c r="AN116" s="41"/>
    </row>
    <row r="117" spans="37:40" ht="12.75" customHeight="1">
      <c r="AK117" s="22"/>
      <c r="AL117" s="23"/>
      <c r="AM117" s="23"/>
      <c r="AN117" s="41"/>
    </row>
    <row r="118" spans="37:40" ht="12.75" customHeight="1">
      <c r="AK118" s="22"/>
      <c r="AL118" s="23"/>
      <c r="AM118" s="23"/>
      <c r="AN118" s="41"/>
    </row>
    <row r="119" spans="37:40" ht="12.75" customHeight="1">
      <c r="AK119" s="22"/>
      <c r="AL119" s="23"/>
      <c r="AM119" s="23"/>
      <c r="AN119" s="41"/>
    </row>
    <row r="120" spans="37:40" ht="12.75" customHeight="1">
      <c r="AK120" s="22"/>
      <c r="AL120" s="23"/>
      <c r="AM120" s="23"/>
      <c r="AN120" s="41"/>
    </row>
    <row r="121" spans="37:40" ht="12.75" customHeight="1">
      <c r="AK121" s="22"/>
      <c r="AL121" s="23"/>
      <c r="AM121" s="23"/>
      <c r="AN121" s="41"/>
    </row>
    <row r="122" spans="37:40" ht="12.75" customHeight="1">
      <c r="AK122" s="22"/>
      <c r="AL122" s="23"/>
      <c r="AM122" s="23"/>
      <c r="AN122" s="41"/>
    </row>
    <row r="123" spans="37:40" ht="12.75" customHeight="1">
      <c r="AK123" s="22"/>
      <c r="AL123" s="23"/>
      <c r="AM123" s="23"/>
      <c r="AN123" s="41"/>
    </row>
    <row r="124" spans="37:40" ht="12.75" customHeight="1">
      <c r="AK124" s="22"/>
      <c r="AL124" s="23"/>
      <c r="AM124" s="23"/>
      <c r="AN124" s="41"/>
    </row>
    <row r="125" spans="37:40" ht="12.75" customHeight="1">
      <c r="AK125" s="22"/>
      <c r="AL125" s="23"/>
      <c r="AM125" s="23"/>
      <c r="AN125" s="41"/>
    </row>
    <row r="126" spans="37:40" ht="12.75" customHeight="1">
      <c r="AK126" s="22"/>
      <c r="AL126" s="23"/>
      <c r="AM126" s="23"/>
      <c r="AN126" s="41"/>
    </row>
    <row r="127" spans="37:40" ht="12.75" customHeight="1">
      <c r="AK127" s="22"/>
      <c r="AL127" s="23"/>
      <c r="AM127" s="23"/>
      <c r="AN127" s="41"/>
    </row>
    <row r="128" spans="37:40" ht="12.75" customHeight="1">
      <c r="AK128" s="22"/>
      <c r="AL128" s="23"/>
      <c r="AM128" s="23"/>
      <c r="AN128" s="41"/>
    </row>
    <row r="129" spans="37:40" ht="12.75" customHeight="1">
      <c r="AK129" s="22"/>
      <c r="AL129" s="23"/>
      <c r="AM129" s="23"/>
      <c r="AN129" s="41"/>
    </row>
    <row r="130" spans="37:40" ht="12.75" customHeight="1">
      <c r="AK130" s="22"/>
      <c r="AL130" s="23"/>
      <c r="AM130" s="23"/>
      <c r="AN130" s="41"/>
    </row>
    <row r="131" spans="37:40" ht="12.75" customHeight="1">
      <c r="AK131" s="22"/>
      <c r="AL131" s="23"/>
      <c r="AM131" s="23"/>
      <c r="AN131" s="41"/>
    </row>
    <row r="132" spans="37:40" ht="12.75" customHeight="1">
      <c r="AK132" s="22"/>
      <c r="AL132" s="23"/>
      <c r="AM132" s="23"/>
      <c r="AN132" s="41"/>
    </row>
    <row r="133" spans="37:40" ht="12.75" customHeight="1">
      <c r="AK133" s="22"/>
      <c r="AL133" s="23"/>
      <c r="AM133" s="23"/>
      <c r="AN133" s="41"/>
    </row>
    <row r="134" spans="37:40" ht="12.75" customHeight="1">
      <c r="AK134" s="22"/>
      <c r="AL134" s="23"/>
      <c r="AM134" s="23"/>
      <c r="AN134" s="41"/>
    </row>
    <row r="135" spans="37:40" ht="12.75" customHeight="1">
      <c r="AK135" s="22"/>
      <c r="AL135" s="23"/>
      <c r="AM135" s="23"/>
      <c r="AN135" s="41"/>
    </row>
    <row r="136" spans="37:40" ht="12.75" customHeight="1">
      <c r="AK136" s="22"/>
      <c r="AL136" s="23"/>
      <c r="AM136" s="23"/>
      <c r="AN136" s="41"/>
    </row>
    <row r="137" spans="37:40" ht="12.75" customHeight="1">
      <c r="AK137" s="22"/>
      <c r="AL137" s="23"/>
      <c r="AM137" s="23"/>
      <c r="AN137" s="41"/>
    </row>
    <row r="138" spans="37:40" ht="12.75" customHeight="1">
      <c r="AK138" s="22"/>
      <c r="AL138" s="23"/>
      <c r="AM138" s="23"/>
      <c r="AN138" s="41"/>
    </row>
    <row r="139" spans="37:40" ht="12.75" customHeight="1">
      <c r="AK139" s="22"/>
      <c r="AL139" s="23"/>
      <c r="AM139" s="23"/>
      <c r="AN139" s="41"/>
    </row>
    <row r="140" spans="37:40" ht="12.75" customHeight="1">
      <c r="AK140" s="22"/>
      <c r="AL140" s="23"/>
      <c r="AM140" s="23"/>
      <c r="AN140" s="41"/>
    </row>
    <row r="141" spans="37:40" ht="12.75" customHeight="1">
      <c r="AK141" s="22"/>
      <c r="AL141" s="23"/>
      <c r="AM141" s="23"/>
      <c r="AN141" s="41"/>
    </row>
    <row r="142" spans="37:40" ht="12.75" customHeight="1">
      <c r="AK142" s="22"/>
      <c r="AL142" s="23"/>
      <c r="AM142" s="23"/>
      <c r="AN142" s="41"/>
    </row>
    <row r="143" spans="37:40" ht="12.75" customHeight="1">
      <c r="AK143" s="22"/>
      <c r="AL143" s="23"/>
      <c r="AM143" s="23"/>
      <c r="AN143" s="41"/>
    </row>
    <row r="144" spans="37:40" ht="12.75" customHeight="1">
      <c r="AK144" s="22"/>
      <c r="AL144" s="23"/>
      <c r="AM144" s="23"/>
      <c r="AN144" s="41"/>
    </row>
    <row r="145" spans="37:40" ht="12.75" customHeight="1">
      <c r="AK145" s="22"/>
      <c r="AL145" s="23"/>
      <c r="AM145" s="23"/>
      <c r="AN145" s="41"/>
    </row>
    <row r="146" spans="37:40" ht="12.75" customHeight="1">
      <c r="AK146" s="22"/>
      <c r="AL146" s="23"/>
      <c r="AM146" s="23"/>
      <c r="AN146" s="41"/>
    </row>
    <row r="147" spans="37:40" ht="12.75" customHeight="1">
      <c r="AK147" s="22"/>
      <c r="AL147" s="23"/>
      <c r="AM147" s="23"/>
      <c r="AN147" s="41"/>
    </row>
    <row r="148" spans="37:40" ht="12.75" customHeight="1">
      <c r="AK148" s="22"/>
      <c r="AL148" s="23"/>
      <c r="AM148" s="23"/>
      <c r="AN148" s="41"/>
    </row>
    <row r="149" spans="37:40" ht="12.75" customHeight="1">
      <c r="AK149" s="22"/>
      <c r="AL149" s="23"/>
      <c r="AM149" s="23"/>
      <c r="AN149" s="41"/>
    </row>
    <row r="150" spans="37:40" ht="12.75" customHeight="1">
      <c r="AK150" s="22"/>
      <c r="AL150" s="23"/>
      <c r="AM150" s="23"/>
      <c r="AN150" s="41"/>
    </row>
    <row r="151" spans="37:40" ht="12.75" customHeight="1">
      <c r="AK151" s="22"/>
      <c r="AL151" s="23"/>
      <c r="AM151" s="23"/>
      <c r="AN151" s="41"/>
    </row>
    <row r="152" spans="37:40" ht="12.75" customHeight="1">
      <c r="AK152" s="22"/>
      <c r="AL152" s="23"/>
      <c r="AM152" s="23"/>
      <c r="AN152" s="41"/>
    </row>
    <row r="153" spans="37:40" ht="12.75" customHeight="1">
      <c r="AK153" s="22"/>
      <c r="AL153" s="23"/>
      <c r="AM153" s="23"/>
      <c r="AN153" s="41"/>
    </row>
    <row r="154" spans="37:40" ht="12.75" customHeight="1">
      <c r="AK154" s="22"/>
      <c r="AL154" s="23"/>
      <c r="AM154" s="23"/>
      <c r="AN154" s="41"/>
    </row>
    <row r="155" spans="37:40" ht="12.75" customHeight="1">
      <c r="AK155" s="22"/>
      <c r="AL155" s="23"/>
      <c r="AM155" s="23"/>
      <c r="AN155" s="41"/>
    </row>
    <row r="156" spans="37:40" ht="12.75" customHeight="1">
      <c r="AK156" s="22"/>
      <c r="AL156" s="23"/>
      <c r="AM156" s="23"/>
      <c r="AN156" s="41"/>
    </row>
    <row r="157" spans="37:40" ht="12.75" customHeight="1">
      <c r="AK157" s="22"/>
      <c r="AL157" s="23"/>
      <c r="AM157" s="23"/>
      <c r="AN157" s="41"/>
    </row>
    <row r="158" spans="37:40" ht="12.75" customHeight="1">
      <c r="AK158" s="22"/>
      <c r="AL158" s="23"/>
      <c r="AM158" s="23"/>
      <c r="AN158" s="41"/>
    </row>
    <row r="159" spans="37:40" ht="12.75" customHeight="1">
      <c r="AK159" s="22"/>
      <c r="AL159" s="23"/>
      <c r="AM159" s="23"/>
      <c r="AN159" s="41"/>
    </row>
    <row r="160" spans="37:40" ht="12.75" customHeight="1">
      <c r="AK160" s="22"/>
      <c r="AL160" s="23"/>
      <c r="AM160" s="23"/>
      <c r="AN160" s="41"/>
    </row>
    <row r="161" spans="37:40" ht="12.75" customHeight="1">
      <c r="AK161" s="22"/>
      <c r="AL161" s="23"/>
      <c r="AM161" s="23"/>
      <c r="AN161" s="41"/>
    </row>
    <row r="162" spans="37:40" ht="12.75" customHeight="1">
      <c r="AK162" s="22"/>
      <c r="AL162" s="23"/>
      <c r="AM162" s="23"/>
      <c r="AN162" s="41"/>
    </row>
    <row r="163" spans="37:40" ht="12.75" customHeight="1">
      <c r="AK163" s="22"/>
      <c r="AL163" s="23"/>
      <c r="AM163" s="23"/>
      <c r="AN163" s="41"/>
    </row>
    <row r="164" spans="37:40" ht="12.75" customHeight="1">
      <c r="AK164" s="22"/>
      <c r="AL164" s="23"/>
      <c r="AM164" s="23"/>
      <c r="AN164" s="41"/>
    </row>
    <row r="165" spans="37:40" ht="12.75" customHeight="1">
      <c r="AK165" s="22"/>
      <c r="AL165" s="23"/>
      <c r="AM165" s="23"/>
      <c r="AN165" s="41"/>
    </row>
    <row r="166" spans="37:40" ht="12.75" customHeight="1">
      <c r="AK166" s="22"/>
      <c r="AL166" s="23"/>
      <c r="AM166" s="23"/>
      <c r="AN166" s="41"/>
    </row>
  </sheetData>
  <sheetProtection password="C46E" sheet="1" objects="1" selectLockedCells="1"/>
  <mergeCells count="38">
    <mergeCell ref="A1:O3"/>
    <mergeCell ref="X30:AI31"/>
    <mergeCell ref="X7:AI7"/>
    <mergeCell ref="D5:F7"/>
    <mergeCell ref="G5:L7"/>
    <mergeCell ref="X5:AI5"/>
    <mergeCell ref="X3:AI3"/>
    <mergeCell ref="X15:AI19"/>
    <mergeCell ref="AF41:AG41"/>
    <mergeCell ref="W49:AI50"/>
    <mergeCell ref="X41:Z41"/>
    <mergeCell ref="X21:AI25"/>
    <mergeCell ref="AG32:AH32"/>
    <mergeCell ref="AG34:AH34"/>
    <mergeCell ref="AG36:AH36"/>
    <mergeCell ref="AG39:AH39"/>
    <mergeCell ref="AI42:AI43"/>
    <mergeCell ref="X44:Z45"/>
    <mergeCell ref="A79:AI79"/>
    <mergeCell ref="X73:AI77"/>
    <mergeCell ref="O15:P18"/>
    <mergeCell ref="L15:M15"/>
    <mergeCell ref="G15:H15"/>
    <mergeCell ref="AH44:AH45"/>
    <mergeCell ref="W53:AI54"/>
    <mergeCell ref="E15:F15"/>
    <mergeCell ref="X42:Z43"/>
    <mergeCell ref="AF42:AG43"/>
    <mergeCell ref="X61:AI62"/>
    <mergeCell ref="X26:AI29"/>
    <mergeCell ref="S13:T15"/>
    <mergeCell ref="G8:L8"/>
    <mergeCell ref="D8:F8"/>
    <mergeCell ref="X9:AI9"/>
    <mergeCell ref="AH42:AH43"/>
    <mergeCell ref="AF44:AG45"/>
    <mergeCell ref="AI44:AI45"/>
    <mergeCell ref="W51:AI52"/>
  </mergeCells>
  <printOptions horizontalCentered="1"/>
  <pageMargins left="0.5905511811023623" right="0.3937007874015748" top="0.17" bottom="0.17" header="0.49" footer="0.22"/>
  <pageSetup blackAndWhite="1" horizontalDpi="300" verticalDpi="300" orientation="portrait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1">
      <selection activeCell="A4" sqref="A4"/>
    </sheetView>
  </sheetViews>
  <sheetFormatPr defaultColWidth="11.421875" defaultRowHeight="12.75"/>
  <cols>
    <col min="1" max="2" width="13.28125" style="0" customWidth="1"/>
    <col min="3" max="3" width="13.28125" style="0" hidden="1" customWidth="1"/>
    <col min="4" max="5" width="13.28125" style="0" customWidth="1"/>
    <col min="6" max="7" width="13.28125" style="0" hidden="1" customWidth="1"/>
    <col min="8" max="9" width="13.28125" style="0" customWidth="1"/>
  </cols>
  <sheetData>
    <row r="1" spans="1:9" ht="33.75" customHeight="1">
      <c r="A1" s="347" t="s">
        <v>74</v>
      </c>
      <c r="B1" s="348"/>
      <c r="C1" s="348"/>
      <c r="D1" s="348"/>
      <c r="E1" s="348"/>
      <c r="F1" s="348"/>
      <c r="G1" s="348"/>
      <c r="H1" s="348"/>
      <c r="I1" s="349"/>
    </row>
    <row r="2" spans="1:9" ht="26.25" customHeight="1">
      <c r="A2" s="342" t="s">
        <v>8</v>
      </c>
      <c r="B2" s="343"/>
      <c r="C2" s="275"/>
      <c r="D2" s="344" t="s">
        <v>9</v>
      </c>
      <c r="E2" s="343"/>
      <c r="F2" s="275"/>
      <c r="G2" s="269"/>
      <c r="H2" s="345" t="s">
        <v>74</v>
      </c>
      <c r="I2" s="346"/>
    </row>
    <row r="3" spans="1:9" ht="26.25" customHeight="1">
      <c r="A3" s="270" t="s">
        <v>10</v>
      </c>
      <c r="B3" s="277" t="s">
        <v>11</v>
      </c>
      <c r="C3" s="276"/>
      <c r="D3" s="271" t="s">
        <v>10</v>
      </c>
      <c r="E3" s="277" t="s">
        <v>11</v>
      </c>
      <c r="F3" s="276"/>
      <c r="G3" s="271"/>
      <c r="H3" s="271" t="s">
        <v>10</v>
      </c>
      <c r="I3" s="272" t="s">
        <v>11</v>
      </c>
    </row>
    <row r="4" spans="1:9" ht="26.25" customHeight="1" thickBot="1">
      <c r="A4" s="278"/>
      <c r="B4" s="279"/>
      <c r="C4" s="280">
        <f>A4*60+B4</f>
        <v>0</v>
      </c>
      <c r="D4" s="281"/>
      <c r="E4" s="279"/>
      <c r="F4" s="268">
        <f>D4*60+E4</f>
        <v>0</v>
      </c>
      <c r="G4" s="267">
        <f>F4-C4</f>
        <v>0</v>
      </c>
      <c r="H4" s="273" t="str">
        <f>IF(G4=0," ",INT(G4/60))</f>
        <v xml:space="preserve"> </v>
      </c>
      <c r="I4" s="274" t="str">
        <f>IF(G4=0," ",MOD(G4,60))</f>
        <v xml:space="preserve"> </v>
      </c>
    </row>
  </sheetData>
  <sheetProtection password="C46E" sheet="1" objects="1" scenarios="1" selectLockedCells="1"/>
  <mergeCells count="4">
    <mergeCell ref="A2:B2"/>
    <mergeCell ref="D2:E2"/>
    <mergeCell ref="H2:I2"/>
    <mergeCell ref="A1:I1"/>
  </mergeCells>
  <printOptions/>
  <pageMargins left="0.7" right="0.7" top="0.787401575" bottom="0.7874015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MiLoG Arbeitszeitaufzeichnung</dc:subject>
  <dc:creator>Axel.Klus@evlka.de</dc:creator>
  <cp:keywords/>
  <dc:description/>
  <cp:lastModifiedBy>Kunstmann, Andreas</cp:lastModifiedBy>
  <cp:lastPrinted>2017-01-25T08:14:35Z</cp:lastPrinted>
  <dcterms:created xsi:type="dcterms:W3CDTF">2014-12-01T07:11:30Z</dcterms:created>
  <dcterms:modified xsi:type="dcterms:W3CDTF">2020-08-24T08:59:10Z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COO.2122.100.2.1356340</vt:lpwstr>
  </property>
  <property fmtid="{D5CDD505-2E9C-101B-9397-08002B2CF9AE}" pid="3" name="FSC#COOELAK@1.1001:Subject">
    <vt:lpwstr>MiLoG - Arbeitszeitaufzeichnung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16.10.2014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*COO.2122.100.2.1356340*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Axel.Klus@evlka.de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